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hidePivotFieldList="1"/>
  <mc:AlternateContent xmlns:mc="http://schemas.openxmlformats.org/markup-compatibility/2006">
    <mc:Choice Requires="x15">
      <x15ac:absPath xmlns:x15ac="http://schemas.microsoft.com/office/spreadsheetml/2010/11/ac" url="https://veiligheidsregionhn.sharepoint.com/sites/org-Inkoop-CLM/Gedeelde documenten/PDC/02. Diensten en middelen/2.7.1.2 Kantoormeubilair (2021) loopt/Nota van inlichtingen/"/>
    </mc:Choice>
  </mc:AlternateContent>
  <xr:revisionPtr revIDLastSave="34" documentId="8_{8354027E-15EF-41D6-8E36-5DA300DDC108}" xr6:coauthVersionLast="47" xr6:coauthVersionMax="47" xr10:uidLastSave="{6EC7947E-6002-435E-ACA4-77143D3491E2}"/>
  <bookViews>
    <workbookView xWindow="-120" yWindow="-120" windowWidth="29040" windowHeight="15840" firstSheet="1" activeTab="1" xr2:uid="{00000000-000D-0000-FFFF-FFFF00000000}"/>
  </bookViews>
  <sheets>
    <sheet name="Basisgegevens" sheetId="1" state="hidden" r:id="rId1"/>
    <sheet name="Meubilair" sheetId="2" r:id="rId2"/>
  </sheets>
  <definedNames>
    <definedName name="_xlnm._FilterDatabase" localSheetId="1" hidden="1">Meubilair!$B$3:$DH$3</definedName>
    <definedName name="_xlnm.Print_Area" localSheetId="0">Basisgegevens!$A$1:$J$83</definedName>
    <definedName name="_xlnm.Print_Area" localSheetId="1">Meubilair!$A$1:$AG$80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1" i="2" l="1"/>
  <c r="V71" i="2"/>
  <c r="T71" i="2"/>
  <c r="R71" i="2"/>
  <c r="P71" i="2"/>
  <c r="N71" i="2"/>
  <c r="L71" i="2"/>
  <c r="J71" i="2"/>
  <c r="H71" i="2"/>
  <c r="V51" i="2"/>
  <c r="T51" i="2"/>
  <c r="R51" i="2"/>
  <c r="P51" i="2"/>
  <c r="N51" i="2"/>
  <c r="L51" i="2"/>
  <c r="J51" i="2"/>
  <c r="G71" i="2"/>
  <c r="H51" i="2"/>
  <c r="G51" i="2"/>
  <c r="V34" i="2"/>
  <c r="T34" i="2"/>
  <c r="R34" i="2"/>
  <c r="P34" i="2"/>
  <c r="N34" i="2"/>
  <c r="V14" i="2"/>
  <c r="T14" i="2"/>
  <c r="R14" i="2"/>
  <c r="P14" i="2"/>
  <c r="N14" i="2"/>
  <c r="L14" i="2"/>
  <c r="J14" i="2"/>
  <c r="H14" i="2"/>
  <c r="G14" i="2"/>
  <c r="L34" i="2"/>
  <c r="J34" i="2"/>
  <c r="H34" i="2"/>
  <c r="G34" i="2"/>
  <c r="V11" i="2"/>
  <c r="T11" i="2"/>
  <c r="R11" i="2"/>
  <c r="P11" i="2"/>
  <c r="N11" i="2"/>
  <c r="L11" i="2"/>
  <c r="G11" i="2"/>
  <c r="J11" i="2"/>
  <c r="BM11" i="2"/>
  <c r="BM14" i="2"/>
  <c r="BL11" i="2"/>
  <c r="BM54" i="2"/>
  <c r="BM71" i="2" s="1"/>
  <c r="BM16" i="2"/>
  <c r="BN16" i="2" s="1"/>
  <c r="BZ51" i="2"/>
  <c r="BY51" i="2"/>
  <c r="BX51" i="2"/>
  <c r="CM54" i="2"/>
  <c r="CN54" i="2" s="1"/>
  <c r="CL11" i="2"/>
  <c r="CK11" i="2"/>
  <c r="CM11" i="2"/>
  <c r="CN60" i="2"/>
  <c r="CM43" i="2"/>
  <c r="CN43" i="2" s="1"/>
  <c r="CM46" i="2"/>
  <c r="CN46" i="2" s="1"/>
  <c r="CM40" i="2"/>
  <c r="CN40" i="2" s="1"/>
  <c r="BN60" i="2"/>
  <c r="BN20" i="2"/>
  <c r="BN23" i="2"/>
  <c r="BN25" i="2"/>
  <c r="BN19" i="2"/>
  <c r="BN13" i="2"/>
  <c r="BN14" i="2" s="1"/>
  <c r="CP11" i="2"/>
  <c r="CO11" i="2"/>
  <c r="CN11" i="2"/>
  <c r="CQ14" i="2"/>
  <c r="CP14" i="2"/>
  <c r="CO14" i="2"/>
  <c r="CL14" i="2"/>
  <c r="CQ34" i="2"/>
  <c r="CP34" i="2"/>
  <c r="CO34" i="2"/>
  <c r="CQ51" i="2"/>
  <c r="CP51" i="2"/>
  <c r="CO51" i="2"/>
  <c r="CL51" i="2"/>
  <c r="CQ71" i="2"/>
  <c r="CP71" i="2"/>
  <c r="CO71" i="2"/>
  <c r="CL71" i="2"/>
  <c r="L73" i="2" l="1"/>
  <c r="H73" i="2"/>
  <c r="J73" i="2"/>
  <c r="P73" i="2"/>
  <c r="V73" i="2"/>
  <c r="R73" i="2"/>
  <c r="N73" i="2"/>
  <c r="T73" i="2"/>
  <c r="G73" i="2"/>
  <c r="BN54" i="2"/>
  <c r="BN71" i="2" s="1"/>
  <c r="CN71" i="2"/>
  <c r="BD40" i="2"/>
  <c r="BD51" i="2" s="1"/>
  <c r="BA51" i="2"/>
  <c r="BD34" i="2"/>
  <c r="BD14" i="2"/>
  <c r="BC11" i="2"/>
  <c r="BA14" i="2"/>
  <c r="BA34" i="2"/>
  <c r="CJ22" i="2" l="1"/>
  <c r="BC7" i="2" l="1"/>
  <c r="BJ7" i="2" s="1"/>
  <c r="BC14" i="2" l="1"/>
  <c r="BB14" i="2"/>
  <c r="AZ14" i="2"/>
  <c r="AW14" i="2"/>
  <c r="AV14" i="2"/>
  <c r="AU14" i="2"/>
  <c r="AT14" i="2"/>
  <c r="AS14" i="2"/>
  <c r="AV11" i="2"/>
  <c r="AU11" i="2"/>
  <c r="AT11" i="2"/>
  <c r="AS11" i="2"/>
  <c r="AR11" i="2"/>
  <c r="AP14" i="2"/>
  <c r="AO14" i="2"/>
  <c r="AN14" i="2"/>
  <c r="AM14" i="2"/>
  <c r="AL14" i="2"/>
  <c r="AK14" i="2"/>
  <c r="AJ14" i="2"/>
  <c r="AO11" i="2"/>
  <c r="AN11" i="2"/>
  <c r="AM11" i="2"/>
  <c r="AL11" i="2"/>
  <c r="AK11" i="2"/>
  <c r="AJ11" i="2"/>
  <c r="AO71" i="2"/>
  <c r="AN71" i="2"/>
  <c r="AL71" i="2"/>
  <c r="AK71" i="2"/>
  <c r="AJ71" i="2"/>
  <c r="AP51" i="2"/>
  <c r="AO51" i="2"/>
  <c r="AN51" i="2"/>
  <c r="AL51" i="2"/>
  <c r="AK51" i="2"/>
  <c r="AO34" i="2"/>
  <c r="AL34" i="2"/>
  <c r="AK34" i="2"/>
  <c r="AJ34" i="2"/>
  <c r="CD30" i="2"/>
  <c r="CG30" i="2" s="1"/>
  <c r="CJ30" i="2" s="1"/>
  <c r="CD31" i="2"/>
  <c r="CG31" i="2" s="1"/>
  <c r="CJ31" i="2" s="1"/>
  <c r="CM31" i="2" s="1"/>
  <c r="CN31" i="2" s="1"/>
  <c r="CD16" i="2"/>
  <c r="CG16" i="2" s="1"/>
  <c r="CJ16" i="2" s="1"/>
  <c r="CM16" i="2" s="1"/>
  <c r="CN16" i="2" s="1"/>
  <c r="CD33" i="2"/>
  <c r="CG33" i="2" s="1"/>
  <c r="CJ33" i="2" s="1"/>
  <c r="CD29" i="2"/>
  <c r="CG29" i="2" s="1"/>
  <c r="CJ29" i="2" s="1"/>
  <c r="CD22" i="2"/>
  <c r="CD19" i="2"/>
  <c r="CG19" i="2" s="1"/>
  <c r="CJ19" i="2" s="1"/>
  <c r="CD32" i="2"/>
  <c r="CG32" i="2" s="1"/>
  <c r="CJ32" i="2" s="1"/>
  <c r="CD26" i="2"/>
  <c r="CG26" i="2" s="1"/>
  <c r="CJ26" i="2" s="1"/>
  <c r="CD21" i="2"/>
  <c r="AW41" i="2" l="1"/>
  <c r="CC51" i="2" l="1"/>
  <c r="CG50" i="2"/>
  <c r="CJ50" i="2" s="1"/>
  <c r="CM50" i="2" s="1"/>
  <c r="CN50" i="2" s="1"/>
  <c r="CN51" i="2" s="1"/>
  <c r="CG40" i="2"/>
  <c r="CG66" i="2"/>
  <c r="AV51" i="2"/>
  <c r="BC50" i="2"/>
  <c r="AZ49" i="2"/>
  <c r="AZ50" i="2"/>
  <c r="BC44" i="2"/>
  <c r="AW40" i="2"/>
  <c r="AZ41" i="2"/>
  <c r="BE41" i="2" s="1"/>
  <c r="BH41" i="2" s="1"/>
  <c r="BI41" i="2" s="1"/>
  <c r="AZ51" i="2" l="1"/>
  <c r="BE49" i="2"/>
  <c r="BH49" i="2" s="1"/>
  <c r="BC40" i="2"/>
  <c r="BC51" i="2" s="1"/>
  <c r="CG71" i="2"/>
  <c r="BC56" i="2"/>
  <c r="BC71" i="2" s="1"/>
  <c r="BC8" i="2"/>
  <c r="AZ33" i="2"/>
  <c r="BE33" i="2" s="1"/>
  <c r="BE34" i="2" s="1"/>
  <c r="BC33" i="2"/>
  <c r="BC29" i="2"/>
  <c r="BJ29" i="2" s="1"/>
  <c r="BM29" i="2" s="1"/>
  <c r="BN29" i="2" s="1"/>
  <c r="BC32" i="2"/>
  <c r="BI49" i="2" l="1"/>
  <c r="BI51" i="2" s="1"/>
  <c r="BH51" i="2"/>
  <c r="AZ34" i="2"/>
  <c r="BC34" i="2"/>
  <c r="BJ32" i="2"/>
  <c r="BB11" i="2"/>
  <c r="BJ34" i="2" l="1"/>
  <c r="BM32" i="2"/>
  <c r="CB34" i="2"/>
  <c r="CD34" i="2" s="1"/>
  <c r="BM34" i="2" l="1"/>
  <c r="BN32" i="2"/>
  <c r="BN34" i="2" s="1"/>
  <c r="BB53" i="2"/>
  <c r="AY53" i="2"/>
  <c r="AU62" i="2"/>
  <c r="AU70" i="2"/>
  <c r="BP71" i="2" l="1"/>
  <c r="BL71" i="2"/>
  <c r="BG71" i="2"/>
  <c r="BJ71" i="2"/>
  <c r="BE71" i="2"/>
  <c r="BB71" i="2"/>
  <c r="AY71" i="2"/>
  <c r="AU71" i="2"/>
  <c r="AW71" i="2" s="1"/>
  <c r="CJ51" i="2"/>
  <c r="CB51" i="2"/>
  <c r="CD51" i="2" s="1"/>
  <c r="BP51" i="2"/>
  <c r="BL51" i="2"/>
  <c r="BG51" i="2"/>
  <c r="BE51" i="2"/>
  <c r="BB51" i="2"/>
  <c r="AY51" i="2"/>
  <c r="AU51" i="2"/>
  <c r="AW51" i="2" s="1"/>
  <c r="BP34" i="2"/>
  <c r="BL34" i="2"/>
  <c r="BG34" i="2"/>
  <c r="BB34" i="2"/>
  <c r="AY34" i="2"/>
  <c r="BR14" i="2"/>
  <c r="BP14" i="2"/>
  <c r="BL14" i="2"/>
  <c r="BG14" i="2"/>
  <c r="BJ14" i="2"/>
  <c r="BE14" i="2"/>
  <c r="AY14" i="2"/>
  <c r="AR14" i="2"/>
  <c r="CI11" i="2"/>
  <c r="CE11" i="2"/>
  <c r="CA11" i="2"/>
  <c r="BQ11" i="2"/>
  <c r="BO11" i="2"/>
  <c r="BK11" i="2"/>
  <c r="BF11" i="2"/>
  <c r="BI11" i="2"/>
  <c r="BD11" i="2"/>
  <c r="AX11" i="2"/>
  <c r="AR71" i="2"/>
  <c r="AT71" i="2" s="1"/>
  <c r="AR51" i="2"/>
  <c r="AT51" i="2" s="1"/>
  <c r="AR34" i="2"/>
  <c r="AT34" i="2" s="1"/>
  <c r="AQ11" i="2"/>
  <c r="AN31" i="2" l="1"/>
  <c r="AN34" i="2" s="1"/>
  <c r="AP54" i="2" l="1"/>
  <c r="AP67" i="2"/>
  <c r="AP26" i="2"/>
  <c r="AP28" i="2"/>
  <c r="AP66" i="2"/>
  <c r="AP55" i="2"/>
  <c r="AP69" i="2"/>
  <c r="BZ54" i="2" l="1"/>
  <c r="AP24" i="2"/>
  <c r="AP34" i="2" s="1"/>
  <c r="AP65" i="2"/>
  <c r="BX68" i="2" l="1"/>
  <c r="BZ68" i="2" l="1"/>
  <c r="BZ71" i="2" s="1"/>
  <c r="BX71" i="2"/>
  <c r="AM41" i="2"/>
  <c r="AJ41" i="2" l="1"/>
  <c r="AJ51" i="2" s="1"/>
  <c r="BW41" i="2"/>
  <c r="BW51" i="2" l="1"/>
  <c r="BR28" i="2"/>
  <c r="BR33" i="2"/>
  <c r="BW31" i="2" l="1"/>
  <c r="BW34" i="2" s="1"/>
  <c r="AM68" i="2"/>
  <c r="AP68" i="2" s="1"/>
  <c r="AM60" i="2"/>
  <c r="AM30" i="2"/>
  <c r="AM31" i="2"/>
  <c r="BJ46" i="2"/>
  <c r="AM50" i="2"/>
  <c r="AM51" i="2" s="1"/>
  <c r="AM34" i="2" l="1"/>
  <c r="BJ51" i="2"/>
  <c r="BM46" i="2"/>
  <c r="AP60" i="2"/>
  <c r="AP71" i="2" s="1"/>
  <c r="AM71" i="2"/>
  <c r="AU31" i="2"/>
  <c r="AU34" i="2" s="1"/>
  <c r="BN46" i="2" l="1"/>
  <c r="BN51" i="2" s="1"/>
  <c r="BM51" i="2"/>
  <c r="AW34" i="2"/>
  <c r="AJ5" i="2"/>
  <c r="AI11" i="2" s="1"/>
  <c r="CF42" i="2" l="1"/>
  <c r="CL27" i="2"/>
  <c r="CN27" i="2" s="1"/>
  <c r="CL18" i="2"/>
  <c r="CN18" i="2" s="1"/>
  <c r="CF20" i="2"/>
  <c r="CG20" i="2" s="1"/>
  <c r="CJ20" i="2" s="1"/>
  <c r="CF17" i="2"/>
  <c r="CG17" i="2" s="1"/>
  <c r="CJ17" i="2" s="1"/>
  <c r="CM17" i="2" s="1"/>
  <c r="CJ71" i="2"/>
  <c r="CS71" i="2"/>
  <c r="CB71" i="2"/>
  <c r="CD71" i="2" s="1"/>
  <c r="BW60" i="2"/>
  <c r="BW71" i="2" s="1"/>
  <c r="CF71" i="2"/>
  <c r="CS33" i="2"/>
  <c r="CS34" i="2" s="1"/>
  <c r="CF21" i="2"/>
  <c r="CG21" i="2" s="1"/>
  <c r="CL34" i="2" l="1"/>
  <c r="CG34" i="2"/>
  <c r="CJ21" i="2"/>
  <c r="CF51" i="2"/>
  <c r="CG42" i="2"/>
  <c r="CG51" i="2" s="1"/>
  <c r="CF34" i="2"/>
  <c r="BA11" i="2"/>
  <c r="BR64" i="2"/>
  <c r="BR59" i="2"/>
  <c r="BR26" i="2"/>
  <c r="CJ34" i="2" l="1"/>
  <c r="CM21" i="2"/>
  <c r="BR71" i="2"/>
  <c r="BR40" i="2"/>
  <c r="BR21" i="2"/>
  <c r="CM34" i="2" l="1"/>
  <c r="CN21" i="2"/>
  <c r="CN34" i="2" s="1"/>
  <c r="BR27" i="2"/>
  <c r="BR48" i="2"/>
  <c r="BR47" i="2"/>
  <c r="BR34" i="2" l="1"/>
  <c r="BR51" i="2"/>
  <c r="CS41" i="2"/>
  <c r="CS51" i="2" s="1"/>
  <c r="I83" i="1" l="1"/>
  <c r="F83" i="1"/>
  <c r="G83" i="1" l="1"/>
  <c r="A6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 Kaandorp</author>
  </authors>
  <commentList>
    <comment ref="H41" authorId="0" shapeId="0" xr:uid="{00000000-0006-0000-0000-000001000000}">
      <text>
        <r>
          <rPr>
            <b/>
            <sz val="9"/>
            <color indexed="81"/>
            <rFont val="Tahoma"/>
            <family val="2"/>
          </rPr>
          <t>Co Kaandorp:</t>
        </r>
        <r>
          <rPr>
            <sz val="9"/>
            <color indexed="81"/>
            <rFont val="Tahoma"/>
            <family val="2"/>
          </rPr>
          <t xml:space="preserve">
9,85 hhrs 179,98 gemeente Texel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tc={0ED399A4-64F6-4D7F-B350-0BC6FAEEA387}</author>
    <author>Angelique Kooger</author>
    <author>tc={B9EDAE4A-686B-4869-8CD6-4E433C07D41A}</author>
    <author>tc={0AF44A39-C732-4E0E-8433-5CF94D5A78A9}</author>
    <author>tc={B3D69F11-B1EA-4873-BA0F-B4D344A0DF33}</author>
    <author>tc={92EA82F3-1759-4F19-91E8-E612EAAE7FA0}</author>
    <author>tc={298BC041-C591-47C6-BE07-6C4DACAFFD3F}</author>
    <author>Co Kaandorp</author>
  </authors>
  <commentList>
    <comment ref="G2" authorId="0" shapeId="0" xr:uid="{0ED399A4-64F6-4D7F-B350-0BC6FAEEA387}">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@Co Kaandorp in dit document staan gegevens die mijn inziens liever niet openbaar maken. Stoffering is niet nodig om te delen en de uitwerking investering is onnodig om te delen. De gegevens dienen gefilterd te worden op relevantie en of het handig is ze te delen met de markt. </t>
      </text>
    </comment>
    <comment ref="AJ5" authorId="1" shapeId="0" xr:uid="{00000000-0006-0000-0100-000005000000}">
      <text>
        <r>
          <rPr>
            <b/>
            <sz val="9"/>
            <color indexed="81"/>
            <rFont val="Tahoma"/>
            <family val="2"/>
          </rPr>
          <t>Angelique Kooger:</t>
        </r>
        <r>
          <rPr>
            <sz val="9"/>
            <color indexed="81"/>
            <rFont val="Tahoma"/>
            <family val="2"/>
          </rPr>
          <t xml:space="preserve">
zie mail Ron 11/12 ivm 1e begr.wijz. 2018</t>
        </r>
      </text>
    </comment>
    <comment ref="BN6" authorId="2" shapeId="0" xr:uid="{B9EDAE4A-686B-4869-8CD6-4E433C07D41A}">
      <text>
        <t>[Opmerkingenthread]
U kunt deze opmerkingenthread lezen in uw versie van Excel. Eventuele wijzigingen aan de thread gaan echter verloren als het bestand wordt geopend in een nieuwere versie van Excel. Meer informatie: https://go.microsoft.com/fwlink/?linkid=870924
Opmerking:
    standaard € 5.000,-- maatwerk € 17.794,--</t>
      </text>
    </comment>
    <comment ref="BC7" authorId="3" shapeId="0" xr:uid="{0AF44A39-C732-4E0E-8433-5CF94D5A78A9}">
      <text>
        <t>[Opmerkingenthread]
U kunt deze opmerkingenthread lezen in uw versie van Excel. Eventuele wijzigingen aan de thread gaan echter verloren als het bestand wordt geopend in een nieuwere versie van Excel. Meer informatie: https://go.microsoft.com/fwlink/?linkid=870924
Opmerking:
    budget Texel overgeheveld naar Wieringerwef</t>
      </text>
    </comment>
    <comment ref="BN8" authorId="4" shapeId="0" xr:uid="{B3D69F11-B1EA-4873-BA0F-B4D344A0DF33}">
      <text>
        <t>[Opmerkingenthread]
U kunt deze opmerkingenthread lezen in uw versie van Excel. Eventuele wijzigingen aan de thread gaan echter verloren als het bestand wordt geopend in een nieuwere versie van Excel. Meer informatie: https://go.microsoft.com/fwlink/?linkid=870924
Opmerking:
    Standaard € 5.000,-- maatwerk € 10.000,--</t>
      </text>
    </comment>
    <comment ref="BN10" authorId="5" shapeId="0" xr:uid="{92EA82F3-1759-4F19-91E8-E612EAAE7FA0}">
      <text>
        <t>[Opmerkingenthread]
U kunt deze opmerkingenthread lezen in uw versie van Excel. Eventuele wijzigingen aan de thread gaan echter verloren als het bestand wordt geopend in een nieuwere versie van Excel. Meer informatie: https://go.microsoft.com/fwlink/?linkid=870924
Opmerking:
    Standaard € 5.000,-- maatwerk € 23.000,--</t>
      </text>
    </comment>
    <comment ref="BN13" authorId="6" shapeId="0" xr:uid="{298BC041-C591-47C6-BE07-6C4DACAFFD3F}">
      <text>
        <t>[Opmerkingenthread]
U kunt deze opmerkingenthread lezen in uw versie van Excel. Eventuele wijzigingen aan de thread gaan echter verloren als het bestand wordt geopend in een nieuwere versie van Excel. Meer informatie: https://go.microsoft.com/fwlink/?linkid=870924
Opmerking:
    Maatwerk inrichting € 150.000,-- 2022/2023</t>
      </text>
    </comment>
    <comment ref="AN26" authorId="7" shapeId="0" xr:uid="{7F066F2F-DC29-440D-948A-F792851A37BF}">
      <text>
        <r>
          <rPr>
            <b/>
            <sz val="9"/>
            <color indexed="81"/>
            <rFont val="Tahoma"/>
            <family val="2"/>
          </rPr>
          <t>Co Kaandorp:</t>
        </r>
        <r>
          <rPr>
            <sz val="9"/>
            <color indexed="81"/>
            <rFont val="Tahoma"/>
            <family val="2"/>
          </rPr>
          <t xml:space="preserve">
kledingrekken</t>
        </r>
      </text>
    </comment>
    <comment ref="AN28" authorId="7" shapeId="0" xr:uid="{104E4ACA-6EA2-4C29-80C7-15A888889842}">
      <text>
        <r>
          <rPr>
            <b/>
            <sz val="9"/>
            <color indexed="81"/>
            <rFont val="Tahoma"/>
            <family val="2"/>
          </rPr>
          <t>Co Kaandorp:</t>
        </r>
        <r>
          <rPr>
            <sz val="9"/>
            <color indexed="81"/>
            <rFont val="Tahoma"/>
            <family val="2"/>
          </rPr>
          <t xml:space="preserve">
Kledingrekken</t>
        </r>
      </text>
    </comment>
    <comment ref="AM31" authorId="1" shapeId="0" xr:uid="{00000000-0006-0000-0100-000002000000}">
      <text>
        <r>
          <rPr>
            <b/>
            <sz val="9"/>
            <color indexed="81"/>
            <rFont val="Tahoma"/>
            <family val="2"/>
          </rPr>
          <t>Angelique Kooger:</t>
        </r>
        <r>
          <rPr>
            <sz val="9"/>
            <color indexed="81"/>
            <rFont val="Tahoma"/>
            <family val="2"/>
          </rPr>
          <t xml:space="preserve">
zie mail 19/10 burap 2</t>
        </r>
      </text>
    </comment>
    <comment ref="AY53" authorId="7" shapeId="0" xr:uid="{77E99CDF-1635-44D2-807E-5B49B1424F13}">
      <text>
        <r>
          <rPr>
            <b/>
            <sz val="9"/>
            <color indexed="81"/>
            <rFont val="Tahoma"/>
            <family val="2"/>
          </rPr>
          <t>Co Kaandorp:</t>
        </r>
        <r>
          <rPr>
            <sz val="9"/>
            <color indexed="81"/>
            <rFont val="Tahoma"/>
            <family val="2"/>
          </rPr>
          <t xml:space="preserve">
vervallen</t>
        </r>
      </text>
    </comment>
    <comment ref="BB53" authorId="7" shapeId="0" xr:uid="{F64019AD-4289-4DF9-9C86-8D2DA1889E1D}">
      <text>
        <r>
          <rPr>
            <b/>
            <sz val="9"/>
            <color indexed="81"/>
            <rFont val="Tahoma"/>
            <family val="2"/>
          </rPr>
          <t>Co Kaandorp:</t>
        </r>
        <r>
          <rPr>
            <sz val="9"/>
            <color indexed="81"/>
            <rFont val="Tahoma"/>
            <family val="2"/>
          </rPr>
          <t xml:space="preserve">
vervallen</t>
        </r>
      </text>
    </comment>
    <comment ref="AO54" authorId="7" shapeId="0" xr:uid="{C3A3361E-A715-4FF6-8E04-08EF1E483753}">
      <text>
        <r>
          <rPr>
            <b/>
            <sz val="9"/>
            <color indexed="81"/>
            <rFont val="Tahoma"/>
            <family val="2"/>
          </rPr>
          <t>Co Kaandorp:</t>
        </r>
        <r>
          <rPr>
            <sz val="9"/>
            <color indexed="81"/>
            <rFont val="Tahoma"/>
            <family val="2"/>
          </rPr>
          <t xml:space="preserve">
Is stoffering geworden</t>
        </r>
      </text>
    </comment>
    <comment ref="AU58" authorId="7" shapeId="0" xr:uid="{83539B70-6D7A-4ED8-9DA1-BE0493D7D2D4}">
      <text>
        <r>
          <rPr>
            <b/>
            <sz val="9"/>
            <color indexed="81"/>
            <rFont val="Tahoma"/>
            <family val="2"/>
          </rPr>
          <t>Co Kaandorp:</t>
        </r>
        <r>
          <rPr>
            <sz val="9"/>
            <color indexed="81"/>
            <rFont val="Tahoma"/>
            <family val="2"/>
          </rPr>
          <t xml:space="preserve">
vergaderset</t>
        </r>
      </text>
    </comment>
    <comment ref="AM60" authorId="1" shapeId="0" xr:uid="{00000000-0006-0000-0100-000003000000}">
      <text>
        <r>
          <rPr>
            <b/>
            <sz val="9"/>
            <color indexed="81"/>
            <rFont val="Tahoma"/>
            <family val="2"/>
          </rPr>
          <t>Angelique Kooger:</t>
        </r>
        <r>
          <rPr>
            <sz val="9"/>
            <color indexed="81"/>
            <rFont val="Tahoma"/>
            <family val="2"/>
          </rPr>
          <t xml:space="preserve">
zie mail 19/10 burap 2</t>
        </r>
      </text>
    </comment>
    <comment ref="AU62" authorId="7" shapeId="0" xr:uid="{3232DCF0-7075-489F-BDB5-A2848B4E9C7A}">
      <text>
        <r>
          <rPr>
            <b/>
            <sz val="9"/>
            <color indexed="81"/>
            <rFont val="Tahoma"/>
            <family val="2"/>
          </rPr>
          <t>Co Kaandorp:</t>
        </r>
        <r>
          <rPr>
            <sz val="9"/>
            <color indexed="81"/>
            <rFont val="Tahoma"/>
            <family val="2"/>
          </rPr>
          <t xml:space="preserve">
Investering vervalt
</t>
        </r>
      </text>
    </comment>
    <comment ref="AM66" authorId="7" shapeId="0" xr:uid="{7CD715BA-8C78-4D4C-A236-D893FCC7E02E}">
      <text>
        <r>
          <rPr>
            <b/>
            <sz val="9"/>
            <color indexed="81"/>
            <rFont val="Tahoma"/>
            <family val="2"/>
          </rPr>
          <t>Co Kaandorp:</t>
        </r>
        <r>
          <rPr>
            <sz val="9"/>
            <color indexed="81"/>
            <rFont val="Tahoma"/>
            <family val="2"/>
          </rPr>
          <t xml:space="preserve">
werkelijk 11.589</t>
        </r>
      </text>
    </comment>
    <comment ref="AM68" authorId="1" shapeId="0" xr:uid="{00000000-0006-0000-0100-000004000000}">
      <text>
        <r>
          <rPr>
            <b/>
            <sz val="9"/>
            <color indexed="81"/>
            <rFont val="Tahoma"/>
            <family val="2"/>
          </rPr>
          <t>Angelique Kooger:</t>
        </r>
        <r>
          <rPr>
            <sz val="9"/>
            <color indexed="81"/>
            <rFont val="Tahoma"/>
            <family val="2"/>
          </rPr>
          <t xml:space="preserve">
zie mail 23/8 Frederik, start SB verbouw Hoorn en mail 19/10 burap 2 en 12121,01 (=1775+46881,24-28800-7735,23)
</t>
        </r>
      </text>
    </comment>
    <comment ref="AN68" authorId="7" shapeId="0" xr:uid="{864DC5A9-6650-4FD5-80B3-843AE9447721}">
      <text>
        <r>
          <rPr>
            <b/>
            <sz val="9"/>
            <color indexed="81"/>
            <rFont val="Tahoma"/>
            <family val="2"/>
          </rPr>
          <t>Co Kaandorp:</t>
        </r>
        <r>
          <rPr>
            <sz val="9"/>
            <color indexed="81"/>
            <rFont val="Tahoma"/>
            <family val="2"/>
          </rPr>
          <t xml:space="preserve">
incl. kledingrekken 29.000,-- en electronisch lockersysteem.</t>
        </r>
      </text>
    </comment>
  </commentList>
</comments>
</file>

<file path=xl/sharedStrings.xml><?xml version="1.0" encoding="utf-8"?>
<sst xmlns="http://schemas.openxmlformats.org/spreadsheetml/2006/main" count="1246" uniqueCount="325">
  <si>
    <t>Objectgegevens brandweerkazernes</t>
  </si>
  <si>
    <t xml:space="preserve"> </t>
  </si>
  <si>
    <t>nr.</t>
  </si>
  <si>
    <t>gemeente / kazerne</t>
  </si>
  <si>
    <t>Type</t>
  </si>
  <si>
    <t xml:space="preserve">Adresgegevens </t>
  </si>
  <si>
    <t>Juridische status</t>
  </si>
  <si>
    <t>BVO</t>
  </si>
  <si>
    <t>Boekwaarde</t>
  </si>
  <si>
    <t>Staat</t>
  </si>
  <si>
    <t xml:space="preserve">Capaciteit </t>
  </si>
  <si>
    <t>bijzonderheden</t>
  </si>
  <si>
    <t>L.M.S.</t>
  </si>
  <si>
    <t>m2</t>
  </si>
  <si>
    <t>G R M *</t>
  </si>
  <si>
    <t>remise</t>
  </si>
  <si>
    <t xml:space="preserve">Alkmaar  </t>
  </si>
  <si>
    <t>Alkmaar - centrum</t>
  </si>
  <si>
    <t xml:space="preserve">L </t>
  </si>
  <si>
    <t>Heldersweg 8, 1815 AB</t>
  </si>
  <si>
    <t>Eigendom (VvE)</t>
  </si>
  <si>
    <t>BVO schatting, Remise is theoretisch / 8 voertuigen 5 stallingsplekken container</t>
  </si>
  <si>
    <t>De Rijp</t>
  </si>
  <si>
    <t>S</t>
  </si>
  <si>
    <t>Driemaster 2, 1483 WC</t>
  </si>
  <si>
    <t>Bruikleen</t>
  </si>
  <si>
    <t>Koedijk</t>
  </si>
  <si>
    <t>Zonneweid 2, 1831 BX</t>
  </si>
  <si>
    <t>BVO schatting</t>
  </si>
  <si>
    <t>Stompetoren</t>
  </si>
  <si>
    <t>Dres 36, 1841 EB</t>
  </si>
  <si>
    <t xml:space="preserve">Eigendom  </t>
  </si>
  <si>
    <t>Bergen</t>
  </si>
  <si>
    <t>Bergen - centrum</t>
  </si>
  <si>
    <t>Elkshove 1, 1862 ED</t>
  </si>
  <si>
    <t>Combi Politie en gemeente Bergen/BVO</t>
  </si>
  <si>
    <t>Egmond aan Zee</t>
  </si>
  <si>
    <t>Pieter Schotsmanstraat 10N, 1931 AR</t>
  </si>
  <si>
    <t xml:space="preserve">Combi gemeentewerken/BVO </t>
  </si>
  <si>
    <t>Egmond Binnen</t>
  </si>
  <si>
    <t xml:space="preserve">gesloten </t>
  </si>
  <si>
    <t>gesloten</t>
  </si>
  <si>
    <t>Groet</t>
  </si>
  <si>
    <t>Gruttoweg 4A, 1873 BM</t>
  </si>
  <si>
    <t>Schoorl</t>
  </si>
  <si>
    <t>Nieuwedam 1, 1871 BM</t>
  </si>
  <si>
    <t xml:space="preserve">Hollands Kroon </t>
  </si>
  <si>
    <t>Kleine Sluis/Anna Paulowna</t>
  </si>
  <si>
    <t>Randweg 2, 1761 LR</t>
  </si>
  <si>
    <t xml:space="preserve">Bruikleen </t>
  </si>
  <si>
    <t>Breezand</t>
  </si>
  <si>
    <t>Zandvaart 57, 1764 NL</t>
  </si>
  <si>
    <t>Den Oever</t>
  </si>
  <si>
    <t>Havenweg 4, 1779 XT</t>
  </si>
  <si>
    <t>Eigendom</t>
  </si>
  <si>
    <t>Hippolytushoef</t>
  </si>
  <si>
    <t>De Wieken 1, 1777 HT</t>
  </si>
  <si>
    <t>Middenmeer</t>
  </si>
  <si>
    <t xml:space="preserve">ir. Wortmanstraat 45, 1755 BK  </t>
  </si>
  <si>
    <t>Slootdorp</t>
  </si>
  <si>
    <t>Schoolstraat 6, 1771 BC</t>
  </si>
  <si>
    <t>Wieringerwaard</t>
  </si>
  <si>
    <t>Noord - Zijperweg 23a, 1766 HG</t>
  </si>
  <si>
    <t>Wieringerwerf</t>
  </si>
  <si>
    <t>Verbindingsweg 2a, 1771 BC</t>
  </si>
  <si>
    <t>Winkel</t>
  </si>
  <si>
    <t>M</t>
  </si>
  <si>
    <t>Zandwilg 23, 1731 LS</t>
  </si>
  <si>
    <t>Stedebroec</t>
  </si>
  <si>
    <t>Bovenkarspel/Stede Broec</t>
  </si>
  <si>
    <t xml:space="preserve">De Tocht 10, 1611 HT  </t>
  </si>
  <si>
    <t>Eigendom/VvE</t>
  </si>
  <si>
    <t>G</t>
  </si>
  <si>
    <t>Combi gemeentewerken</t>
  </si>
  <si>
    <t xml:space="preserve">Castricum </t>
  </si>
  <si>
    <t>Akersloot</t>
  </si>
  <si>
    <t>Buurtweg 51, 1900 BH</t>
  </si>
  <si>
    <t>De Woude</t>
  </si>
  <si>
    <t>Zuidlaan 30, De Woude</t>
  </si>
  <si>
    <t>Castricum</t>
  </si>
  <si>
    <t>Burg. Boreelstraat 1a , 1901BC</t>
  </si>
  <si>
    <t>Limmen</t>
  </si>
  <si>
    <t>Rijksweg 51, 1906 BD</t>
  </si>
  <si>
    <t>Koggenland</t>
  </si>
  <si>
    <t>Avenhorn</t>
  </si>
  <si>
    <t>Buitenrode 2, 1633 GZ</t>
  </si>
  <si>
    <t>Combi gemeente Koggenland</t>
  </si>
  <si>
    <t>Berkhout</t>
  </si>
  <si>
    <t>Kerkbuurt 169 , 1647 ME</t>
  </si>
  <si>
    <t>Combi gemeente Koggenlsnd</t>
  </si>
  <si>
    <t>Obdam</t>
  </si>
  <si>
    <t>Laan van Meerweijde 104, 1713  CA</t>
  </si>
  <si>
    <t>Ursem</t>
  </si>
  <si>
    <t>Noorddijkerweg 66a,  1645 VG</t>
  </si>
  <si>
    <t>R</t>
  </si>
  <si>
    <t>Texel</t>
  </si>
  <si>
    <t>De Cocksdorp</t>
  </si>
  <si>
    <t>Postweg 211b, 1795 JN</t>
  </si>
  <si>
    <t>Den Burg</t>
  </si>
  <si>
    <t>Pontweg 102, 1791 LB</t>
  </si>
  <si>
    <t>Eigedom/VvE</t>
  </si>
  <si>
    <t>9 toegangsdeuren</t>
  </si>
  <si>
    <t>Den Helder</t>
  </si>
  <si>
    <t>L</t>
  </si>
  <si>
    <t>Bastiondreef 4,  1784 MR</t>
  </si>
  <si>
    <t>Onderverhuur aan diverse partijen</t>
  </si>
  <si>
    <t>Julianadorp</t>
  </si>
  <si>
    <t>Van Foreestweg 85A, 1787 BG</t>
  </si>
  <si>
    <t>Enkhuizen</t>
  </si>
  <si>
    <t>Gerard Brandtweg 3, 1602,LV</t>
  </si>
  <si>
    <t>Heerhugowaard</t>
  </si>
  <si>
    <t>Heerhugowaard - centrum</t>
  </si>
  <si>
    <t>Zuidtangent 5, 1702 VR</t>
  </si>
  <si>
    <t>Heerhugowaard - Noord</t>
  </si>
  <si>
    <t>Hasselaarsweg 1a, 1704 DW</t>
  </si>
  <si>
    <t>Huur</t>
  </si>
  <si>
    <t>particuliere huur</t>
  </si>
  <si>
    <t>Heiloo</t>
  </si>
  <si>
    <t>Rosendaal 2a, 1851 RL</t>
  </si>
  <si>
    <t>Drechterland</t>
  </si>
  <si>
    <t>Hem</t>
  </si>
  <si>
    <t>Koggeweg 47, 1607 MT</t>
  </si>
  <si>
    <t>Westwoud</t>
  </si>
  <si>
    <t>Dr. Neijensstraat 122, 1617 KE</t>
  </si>
  <si>
    <t>Hoorn</t>
  </si>
  <si>
    <t>Hoorn - centrum</t>
  </si>
  <si>
    <t>Nieuwe Wal 1, 1621 MB</t>
  </si>
  <si>
    <t>Hoorn - Blokker</t>
  </si>
  <si>
    <t>Ijsselweg 4, 1628 JT</t>
  </si>
  <si>
    <t>Hoorn80</t>
  </si>
  <si>
    <t>opslag, aangemeld als verhuurbaar.</t>
  </si>
  <si>
    <t xml:space="preserve">Zwaag </t>
  </si>
  <si>
    <t>Oude Veiling 57, 1689 AC</t>
  </si>
  <si>
    <t>Opmeer</t>
  </si>
  <si>
    <t xml:space="preserve"> M</t>
  </si>
  <si>
    <t>t Bon 8, 1716 DM</t>
  </si>
  <si>
    <t>Schagen</t>
  </si>
  <si>
    <t>Callantsoog</t>
  </si>
  <si>
    <t>Zeeweg 55, 1759 GT</t>
  </si>
  <si>
    <t>Dirkshorn</t>
  </si>
  <si>
    <t>Dorpsstraat 55A, 1746 AB</t>
  </si>
  <si>
    <t>Hofstraat 15, 1741 CD</t>
  </si>
  <si>
    <t>Eigendom VvE</t>
  </si>
  <si>
    <t>Schagerbrug</t>
  </si>
  <si>
    <t>M. Stolpstraat , 1751 CZ</t>
  </si>
  <si>
    <t>Warmenhuizen</t>
  </si>
  <si>
    <t>Medemblik</t>
  </si>
  <si>
    <t>Abbekerk</t>
  </si>
  <si>
    <t>Vekenweg 11, 1657 EC</t>
  </si>
  <si>
    <t>Andijk</t>
  </si>
  <si>
    <t>Hoekweg 46, 1619 EC</t>
  </si>
  <si>
    <t>Dissel 7b, 1671 NG</t>
  </si>
  <si>
    <t>G-R</t>
  </si>
  <si>
    <t>medegebruik Rescue Medemblik/BHV org.</t>
  </si>
  <si>
    <t>Nibbixwoud</t>
  </si>
  <si>
    <t>Ganker 106E, 1688 CW</t>
  </si>
  <si>
    <t>Wervershoof</t>
  </si>
  <si>
    <t>Burgemeester Raatlaan 40a</t>
  </si>
  <si>
    <t>medegebruik EHBO/Toneelvereniging</t>
  </si>
  <si>
    <t>Wognum</t>
  </si>
  <si>
    <t>Nieuweweg 2b, 1687 BA</t>
  </si>
  <si>
    <t>Langedijk</t>
  </si>
  <si>
    <t>Noord-Scharwoude</t>
  </si>
  <si>
    <t xml:space="preserve">De Mossel 1, </t>
  </si>
  <si>
    <t>Zuid-Scharwoude</t>
  </si>
  <si>
    <t xml:space="preserve">De Vroedschap </t>
  </si>
  <si>
    <t>Combi gemeente Langedijk</t>
  </si>
  <si>
    <t>Totalen</t>
  </si>
  <si>
    <t xml:space="preserve">* G R M = Goed Redelijk Matig </t>
  </si>
  <si>
    <t>kazernes bij overname</t>
  </si>
  <si>
    <t>kazerne gesloten (Egmond Binnen)</t>
  </si>
  <si>
    <t>Kazernes per stand van heden augustus 2016</t>
  </si>
  <si>
    <t>Inventarisatie en omzetprognose meubilair 2023-2031</t>
  </si>
  <si>
    <t>Standaard meubilair</t>
  </si>
  <si>
    <t>vervangingsjaar</t>
  </si>
  <si>
    <t>Stoffering</t>
  </si>
  <si>
    <t>n</t>
  </si>
  <si>
    <t>Opmerking</t>
  </si>
  <si>
    <t>Vervanging</t>
  </si>
  <si>
    <t>Team</t>
  </si>
  <si>
    <t>Nr.</t>
  </si>
  <si>
    <t>Gemeente / kazerne</t>
  </si>
  <si>
    <t>KP</t>
  </si>
  <si>
    <t>Aantal werkplekken</t>
  </si>
  <si>
    <t>zit-zit bureau</t>
  </si>
  <si>
    <t>Zit-sta bureau</t>
  </si>
  <si>
    <t>Kantoorstoel basis</t>
  </si>
  <si>
    <t xml:space="preserve">Vergadertafels </t>
  </si>
  <si>
    <t>Vergaderstoelen</t>
  </si>
  <si>
    <t>Kantine- instructietafels</t>
  </si>
  <si>
    <t>Kantine- instructiestoelen</t>
  </si>
  <si>
    <t>Archiefkasten</t>
  </si>
  <si>
    <t xml:space="preserve">Specificaties (merk/type) </t>
  </si>
  <si>
    <t>jaar van aanschaf (indien bekend)</t>
  </si>
  <si>
    <t>Laatste vervanging bureaustoelen (indien bekend)</t>
  </si>
  <si>
    <t>Laatste vervanging overige meubulair (indien bekend)</t>
  </si>
  <si>
    <t>Geplande vervanging bureaus</t>
  </si>
  <si>
    <t>Geplande vervanging bureaustoelen</t>
  </si>
  <si>
    <t>Geplande vervanging vergadertafels</t>
  </si>
  <si>
    <t>Geplande vervanging vergaderstoelen</t>
  </si>
  <si>
    <t>Geplande vervanging overig meubilair</t>
  </si>
  <si>
    <t>Aanvullingen/opmerkingen</t>
  </si>
  <si>
    <t>bureaustoelen
2018</t>
  </si>
  <si>
    <t>bureaustoelen
2018 werkelijk</t>
  </si>
  <si>
    <t>budget naar 2019</t>
  </si>
  <si>
    <t>overig meubilair
2018</t>
  </si>
  <si>
    <t>overig meubilair
2018 werkelijk</t>
  </si>
  <si>
    <t>Bijstellen Jaarrekening</t>
  </si>
  <si>
    <t>bureaustoelen
2019</t>
  </si>
  <si>
    <t>bureaustoelen
2019 werkelijk</t>
  </si>
  <si>
    <t>vrijval/overheveling naar 2020</t>
  </si>
  <si>
    <t>overig meubilair
2019</t>
  </si>
  <si>
    <t>overig meubilair
2019 werkelijk</t>
  </si>
  <si>
    <t>bureaustoelen
2020</t>
  </si>
  <si>
    <t>bureaustoelen 2020 nieuw</t>
  </si>
  <si>
    <t>bureaustoelen 2020 werkelijk</t>
  </si>
  <si>
    <t>overig meubilair
2020</t>
  </si>
  <si>
    <t>overig meubilair 2020 nieuw</t>
  </si>
  <si>
    <t>overig meubilair 2020 werkelijk</t>
  </si>
  <si>
    <t>bureaustoelen
2021</t>
  </si>
  <si>
    <t>bureaustoelen 2021 werkelijk</t>
  </si>
  <si>
    <t>bureaustoelen
2022</t>
  </si>
  <si>
    <t xml:space="preserve"> overdracht budget  bureaustoelen
2021</t>
  </si>
  <si>
    <t>budget bureaustoelen 2022</t>
  </si>
  <si>
    <t>overig meubilair
2021</t>
  </si>
  <si>
    <t>overig meubilair
2021 werkelijk</t>
  </si>
  <si>
    <t>overig meubilair
2022</t>
  </si>
  <si>
    <t>overdracht budget  overig meubilair 2021</t>
  </si>
  <si>
    <t>budget overig meubilair 2022</t>
  </si>
  <si>
    <t xml:space="preserve">anders </t>
  </si>
  <si>
    <t>bureaustoelen</t>
  </si>
  <si>
    <t>overig meubilair</t>
  </si>
  <si>
    <t>zonwering binnen</t>
  </si>
  <si>
    <t>vloeren</t>
  </si>
  <si>
    <t>jaar van aanschaf</t>
  </si>
  <si>
    <t>stoffering
2018</t>
  </si>
  <si>
    <t>Stoffering 2018 werkelijk</t>
  </si>
  <si>
    <t>Bijstellen jaarrekening</t>
  </si>
  <si>
    <t>stoffering
2019</t>
  </si>
  <si>
    <t>stoffering
2019 werkelijk</t>
  </si>
  <si>
    <t>stoffering
2020</t>
  </si>
  <si>
    <t>stoffering 2020 nieuw</t>
  </si>
  <si>
    <t>stoffering 2020 werkelijk</t>
  </si>
  <si>
    <t>stoffering
2021</t>
  </si>
  <si>
    <t>werkelijk stoffering 2021</t>
  </si>
  <si>
    <t>stoffering
2022</t>
  </si>
  <si>
    <t xml:space="preserve"> overdracht budget  stoffering
2021</t>
  </si>
  <si>
    <t>budget stoffering 2022</t>
  </si>
  <si>
    <t>stoffering
2023</t>
  </si>
  <si>
    <t>stoffering
2024</t>
  </si>
  <si>
    <t>stoffering
2025</t>
  </si>
  <si>
    <t>anders</t>
  </si>
  <si>
    <t xml:space="preserve">bedrag </t>
  </si>
  <si>
    <t>Investering</t>
  </si>
  <si>
    <t>#</t>
  </si>
  <si>
    <t>AMBU</t>
  </si>
  <si>
    <t>Schrijnwerkersweg 12, 1786 PC</t>
  </si>
  <si>
    <t>1.91.0</t>
  </si>
  <si>
    <t>O</t>
  </si>
  <si>
    <t>V</t>
  </si>
  <si>
    <t>X</t>
  </si>
  <si>
    <t>Nee</t>
  </si>
  <si>
    <t>Nieuweweg 24C, 1687 BA</t>
  </si>
  <si>
    <t>Dr. Tamsmalaan 3, 1771 AB</t>
  </si>
  <si>
    <t>x</t>
  </si>
  <si>
    <t>Pontweg 100, 1791 LB</t>
  </si>
  <si>
    <t>Nieuwlanderweg 96, De Waal</t>
  </si>
  <si>
    <t xml:space="preserve">Hoogkarspel </t>
  </si>
  <si>
    <t>Sluisweg 8, 1616 RT</t>
  </si>
  <si>
    <t>Totalen Ambulancedienst</t>
  </si>
  <si>
    <t>2025/2030</t>
  </si>
  <si>
    <t>BV</t>
  </si>
  <si>
    <t>De Hertog</t>
  </si>
  <si>
    <t>Hertog Aalbrechtweg 22, 1823 DL</t>
  </si>
  <si>
    <t>7.11.4</t>
  </si>
  <si>
    <t xml:space="preserve">Totaal 16 witte moderne krukken voor tafels bij pantry's en gedeelte persruimte </t>
  </si>
  <si>
    <t>47% afschrijvingen tlv GGD</t>
  </si>
  <si>
    <t>Totalen bedrijfsvoering</t>
  </si>
  <si>
    <t>TNK</t>
  </si>
  <si>
    <t>2.53.1</t>
  </si>
  <si>
    <t>2025?</t>
  </si>
  <si>
    <t>Ja</t>
  </si>
  <si>
    <t>Hier loopt een verzoek om alles te vervangen</t>
  </si>
  <si>
    <t>J/N</t>
  </si>
  <si>
    <t>vrijval</t>
  </si>
  <si>
    <t xml:space="preserve">Dit is in prima staat </t>
  </si>
  <si>
    <t xml:space="preserve">in prima staat </t>
  </si>
  <si>
    <t>n.v.t.</t>
  </si>
  <si>
    <t>Sportlaan 30, 1749 VB</t>
  </si>
  <si>
    <t>Dit is allemaal vernieuwd in 2018 .</t>
  </si>
  <si>
    <t>Medemblikkerweg 4</t>
  </si>
  <si>
    <t>Dit is nieuw geplaatst 2 jaar geleden .</t>
  </si>
  <si>
    <t>Totalen Team Noordkop</t>
  </si>
  <si>
    <t>TRA</t>
  </si>
  <si>
    <t>2.53.3</t>
  </si>
  <si>
    <t>?</t>
  </si>
  <si>
    <t>De Mossel 59, 1723HX</t>
  </si>
  <si>
    <t>nvt</t>
  </si>
  <si>
    <t xml:space="preserve">Graft- de Rijp </t>
  </si>
  <si>
    <t>6 moderne barkrukken (rood/plastic) en 6 ouderwetse barkrukken (cafe)</t>
  </si>
  <si>
    <t>23 vergaderstoelen onvoldoende</t>
  </si>
  <si>
    <t>ja</t>
  </si>
  <si>
    <t>De Vroedschap 7, 1722GX</t>
  </si>
  <si>
    <t>12 barkrukken, modern kunstleer</t>
  </si>
  <si>
    <t>7 barkrukken in goede staat</t>
  </si>
  <si>
    <t>14 barkrukken</t>
  </si>
  <si>
    <t>10 barkrukken, schuifdeurkast voor opslag overige</t>
  </si>
  <si>
    <t>4 barkrukken, leer goede staat</t>
  </si>
  <si>
    <t>Tafels zijn hoog en aan elkaar gemonteerd, 20 barkrukken (cafe)</t>
  </si>
  <si>
    <t>16 krukken, modern kunstleer</t>
  </si>
  <si>
    <t>Totalen Team Regio Alkmaar</t>
  </si>
  <si>
    <t>TWF</t>
  </si>
  <si>
    <t>2.53.2</t>
  </si>
  <si>
    <t xml:space="preserve">geen pc ruimte </t>
  </si>
  <si>
    <t>Vepa stoelen- / bureaus 2012. 16 nieuwere stoelen in kantine, 5 oudere kantinestoelen</t>
  </si>
  <si>
    <t xml:space="preserve">      </t>
  </si>
  <si>
    <t>Nieuwe stoelen in 2019, tafels 2010</t>
  </si>
  <si>
    <t>Buitenroede 2, 1633 GZ</t>
  </si>
  <si>
    <t>geen PC ruimte, kantinestoelen wat verouderd</t>
  </si>
  <si>
    <t>v</t>
  </si>
  <si>
    <t>Vergaderset, 1x archiefkast en instructietafels 2020, rest 1996</t>
  </si>
  <si>
    <t>Dr. Nuijensstraat 122, 1617 KE</t>
  </si>
  <si>
    <t>Tafels wat ouder, stoelen nieuw</t>
  </si>
  <si>
    <t>Ronde vergadertafel in PC ruimte</t>
  </si>
  <si>
    <t>Totalen Team regio West-Friesland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</si>
</sst>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sz val="9"/>
      <color indexed="81"/>
      <name val="Tahoma"/>
      <family val="2"/>
    </font>
    <font>
      <b/>
      <sz val="9"/>
      <color indexed="81"/>
      <name val="Tahoma"/>
      <family val="2"/>
    </font>
    <font>
      <sz val="9"/>
      <color rgb="FFFF0000"/>
      <name val="Calibri"/>
      <family val="2"/>
      <scheme val="minor"/>
    </font>
    <font>
      <b/>
      <sz val="11"/>
      <color theme="1"/>
      <name val="Calibri"/>
      <family val="2"/>
      <scheme val="minor"/>
    </font>
    <font>
      <i/>
      <sz val="9"/>
      <color theme="1"/>
      <name val="Calibri"/>
      <family val="2"/>
      <scheme val="minor"/>
    </font>
    <font>
      <b/>
      <i/>
      <sz val="9"/>
      <color theme="1"/>
      <name val="Calibri"/>
      <family val="2"/>
      <scheme val="minor"/>
    </font>
    <font>
      <b/>
      <i/>
      <u/>
      <sz val="9"/>
      <color theme="1"/>
      <name val="Calibri"/>
      <family val="2"/>
      <scheme val="minor"/>
    </font>
    <font>
      <sz val="9"/>
      <name val="Calibri"/>
      <family val="2"/>
      <scheme val="minor"/>
    </font>
    <font>
      <b/>
      <sz val="9"/>
      <color rgb="FF00B050"/>
      <name val="Calibri"/>
      <family val="2"/>
      <scheme val="minor"/>
    </font>
    <font>
      <b/>
      <i/>
      <sz val="9"/>
      <color rgb="FF00B050"/>
      <name val="Calibri"/>
      <family val="2"/>
      <scheme val="minor"/>
    </font>
    <font>
      <b/>
      <i/>
      <u/>
      <sz val="9"/>
      <color rgb="FF00B050"/>
      <name val="Calibri"/>
      <family val="2"/>
      <scheme val="minor"/>
    </font>
    <font>
      <b/>
      <sz val="9"/>
      <name val="Calibri"/>
      <family val="2"/>
      <scheme val="minor"/>
    </font>
    <font>
      <b/>
      <sz val="9"/>
      <color rgb="FF0070C0"/>
      <name val="Calibri"/>
      <family val="2"/>
      <scheme val="minor"/>
    </font>
    <font>
      <b/>
      <i/>
      <sz val="9"/>
      <name val="Calibri"/>
      <family val="2"/>
      <scheme val="minor"/>
    </font>
    <font>
      <sz val="9"/>
      <color rgb="FF333333"/>
      <name val="Calibri"/>
      <family val="2"/>
      <scheme val="minor"/>
    </font>
    <font>
      <sz val="8"/>
      <name val="Calibri"/>
      <family val="2"/>
      <scheme val="minor"/>
    </font>
    <font>
      <b/>
      <sz val="9"/>
      <color theme="0"/>
      <name val="Calibri"/>
      <family val="2"/>
      <scheme val="minor"/>
    </font>
    <font>
      <sz val="9"/>
      <color theme="0"/>
      <name val="Calibri"/>
      <family val="2"/>
      <scheme val="minor"/>
    </font>
    <font>
      <sz val="9"/>
      <color theme="0"/>
      <name val="Wingdings 2"/>
      <family val="1"/>
      <charset val="2"/>
    </font>
    <font>
      <b/>
      <sz val="11"/>
      <color rgb="FF38387B"/>
      <name val="Calibri"/>
      <family val="2"/>
      <scheme val="minor"/>
    </font>
  </fonts>
  <fills count="13">
    <fill>
      <patternFill patternType="none"/>
    </fill>
    <fill>
      <patternFill patternType="gray125"/>
    </fill>
    <fill>
      <patternFill patternType="solid">
        <fgColor theme="7" tint="0.59999389629810485"/>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rgb="FFFFC000"/>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rgb="FF92D050"/>
        <bgColor indexed="64"/>
      </patternFill>
    </fill>
    <fill>
      <patternFill patternType="solid">
        <fgColor rgb="FF1485A3"/>
        <bgColor indexed="64"/>
      </patternFill>
    </fill>
  </fills>
  <borders count="16">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204">
    <xf numFmtId="0" fontId="0" fillId="0" borderId="0" xfId="0"/>
    <xf numFmtId="0" fontId="1" fillId="0" borderId="0" xfId="0" applyFont="1"/>
    <xf numFmtId="0" fontId="2" fillId="0" borderId="0" xfId="0" applyFont="1" applyAlignment="1">
      <alignment horizontal="center"/>
    </xf>
    <xf numFmtId="0" fontId="3" fillId="0" borderId="0" xfId="0" applyFont="1"/>
    <xf numFmtId="4" fontId="2" fillId="0" borderId="0" xfId="0" applyNumberFormat="1" applyFont="1"/>
    <xf numFmtId="0" fontId="2" fillId="0" borderId="0" xfId="0" applyFont="1"/>
    <xf numFmtId="0" fontId="3" fillId="2" borderId="1" xfId="0" applyFont="1" applyFill="1" applyBorder="1" applyAlignment="1">
      <alignment horizontal="center"/>
    </xf>
    <xf numFmtId="0" fontId="3" fillId="2" borderId="1" xfId="0" applyFont="1" applyFill="1" applyBorder="1"/>
    <xf numFmtId="0" fontId="2" fillId="2" borderId="2" xfId="0" applyFont="1" applyFill="1" applyBorder="1" applyAlignment="1">
      <alignment horizontal="center"/>
    </xf>
    <xf numFmtId="0" fontId="2" fillId="2" borderId="2" xfId="0" applyFont="1" applyFill="1" applyBorder="1"/>
    <xf numFmtId="0" fontId="2" fillId="0" borderId="6" xfId="0" applyFont="1" applyBorder="1" applyAlignment="1">
      <alignment horizontal="center"/>
    </xf>
    <xf numFmtId="0" fontId="2" fillId="0" borderId="7" xfId="0" applyFont="1" applyBorder="1"/>
    <xf numFmtId="0" fontId="3" fillId="2" borderId="4" xfId="0" applyFont="1" applyFill="1" applyBorder="1"/>
    <xf numFmtId="0" fontId="3" fillId="2" borderId="8" xfId="0" applyFont="1" applyFill="1" applyBorder="1"/>
    <xf numFmtId="0" fontId="2" fillId="0" borderId="1" xfId="0" applyFont="1" applyBorder="1" applyAlignment="1">
      <alignment horizontal="center"/>
    </xf>
    <xf numFmtId="0" fontId="3" fillId="3" borderId="1" xfId="0" applyFont="1" applyFill="1" applyBorder="1"/>
    <xf numFmtId="0" fontId="2" fillId="0" borderId="9" xfId="0" applyFont="1" applyBorder="1" applyAlignment="1">
      <alignment horizontal="center"/>
    </xf>
    <xf numFmtId="0" fontId="2" fillId="3" borderId="9" xfId="0" applyFont="1" applyFill="1" applyBorder="1"/>
    <xf numFmtId="0" fontId="3" fillId="4" borderId="1" xfId="0" applyFont="1" applyFill="1" applyBorder="1"/>
    <xf numFmtId="0" fontId="2" fillId="4" borderId="9" xfId="0" applyFont="1" applyFill="1" applyBorder="1"/>
    <xf numFmtId="0" fontId="2" fillId="0" borderId="9" xfId="0" applyFont="1" applyBorder="1"/>
    <xf numFmtId="0" fontId="2" fillId="4" borderId="2" xfId="0" applyFont="1" applyFill="1" applyBorder="1"/>
    <xf numFmtId="0" fontId="2" fillId="3" borderId="2" xfId="0" applyFont="1" applyFill="1" applyBorder="1"/>
    <xf numFmtId="4" fontId="2" fillId="3" borderId="1" xfId="0" applyNumberFormat="1" applyFont="1" applyFill="1" applyBorder="1"/>
    <xf numFmtId="4" fontId="2" fillId="3" borderId="9" xfId="0" applyNumberFormat="1" applyFont="1" applyFill="1" applyBorder="1"/>
    <xf numFmtId="4" fontId="2" fillId="3" borderId="2" xfId="0" applyNumberFormat="1" applyFont="1" applyFill="1" applyBorder="1"/>
    <xf numFmtId="0" fontId="2" fillId="3" borderId="1" xfId="0" applyFont="1" applyFill="1" applyBorder="1"/>
    <xf numFmtId="0" fontId="2" fillId="2" borderId="8" xfId="0" applyFont="1" applyFill="1" applyBorder="1"/>
    <xf numFmtId="4" fontId="3" fillId="2" borderId="1" xfId="0" applyNumberFormat="1" applyFont="1" applyFill="1" applyBorder="1" applyAlignment="1">
      <alignment horizontal="center"/>
    </xf>
    <xf numFmtId="4" fontId="3" fillId="2" borderId="2" xfId="0" applyNumberFormat="1" applyFont="1" applyFill="1" applyBorder="1" applyAlignment="1">
      <alignment horizontal="center"/>
    </xf>
    <xf numFmtId="3" fontId="3" fillId="2" borderId="1" xfId="0" applyNumberFormat="1" applyFont="1" applyFill="1" applyBorder="1" applyAlignment="1">
      <alignment horizontal="center"/>
    </xf>
    <xf numFmtId="3" fontId="3" fillId="2" borderId="2" xfId="0" applyNumberFormat="1" applyFont="1" applyFill="1" applyBorder="1" applyAlignment="1">
      <alignment horizontal="center"/>
    </xf>
    <xf numFmtId="4" fontId="2" fillId="0" borderId="0" xfId="0" applyNumberFormat="1" applyFont="1" applyAlignment="1">
      <alignment horizontal="center"/>
    </xf>
    <xf numFmtId="4" fontId="2" fillId="3" borderId="1" xfId="0" applyNumberFormat="1" applyFont="1" applyFill="1" applyBorder="1" applyAlignment="1">
      <alignment horizontal="center"/>
    </xf>
    <xf numFmtId="4" fontId="2" fillId="3" borderId="9" xfId="0" applyNumberFormat="1" applyFont="1" applyFill="1" applyBorder="1" applyAlignment="1">
      <alignment horizontal="center"/>
    </xf>
    <xf numFmtId="4" fontId="2" fillId="3" borderId="2" xfId="0" applyNumberFormat="1"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0" fontId="3" fillId="3" borderId="1" xfId="0" applyFont="1" applyFill="1" applyBorder="1" applyAlignment="1">
      <alignment horizontal="center"/>
    </xf>
    <xf numFmtId="0" fontId="2" fillId="3" borderId="9" xfId="0" applyFont="1" applyFill="1" applyBorder="1" applyAlignment="1">
      <alignment horizontal="center"/>
    </xf>
    <xf numFmtId="0" fontId="3" fillId="4" borderId="1" xfId="0" applyFont="1" applyFill="1" applyBorder="1" applyAlignment="1">
      <alignment horizontal="center"/>
    </xf>
    <xf numFmtId="4" fontId="2" fillId="4" borderId="1" xfId="0" applyNumberFormat="1" applyFont="1" applyFill="1" applyBorder="1"/>
    <xf numFmtId="4" fontId="2" fillId="4" borderId="1" xfId="0" applyNumberFormat="1" applyFont="1" applyFill="1" applyBorder="1" applyAlignment="1">
      <alignment horizontal="center"/>
    </xf>
    <xf numFmtId="0" fontId="2" fillId="4" borderId="9" xfId="0" applyFont="1" applyFill="1" applyBorder="1" applyAlignment="1">
      <alignment horizontal="center"/>
    </xf>
    <xf numFmtId="4" fontId="2" fillId="4" borderId="9" xfId="0" applyNumberFormat="1" applyFont="1" applyFill="1" applyBorder="1"/>
    <xf numFmtId="4" fontId="2" fillId="4" borderId="9" xfId="0" applyNumberFormat="1" applyFont="1" applyFill="1" applyBorder="1" applyAlignment="1">
      <alignment horizontal="center"/>
    </xf>
    <xf numFmtId="0" fontId="2" fillId="4" borderId="2" xfId="0" applyFont="1" applyFill="1" applyBorder="1" applyAlignment="1">
      <alignment horizontal="center"/>
    </xf>
    <xf numFmtId="4" fontId="2" fillId="4" borderId="2" xfId="0" applyNumberFormat="1" applyFont="1" applyFill="1" applyBorder="1"/>
    <xf numFmtId="4" fontId="2" fillId="4" borderId="2" xfId="0" applyNumberFormat="1" applyFont="1" applyFill="1" applyBorder="1" applyAlignment="1">
      <alignment horizontal="center"/>
    </xf>
    <xf numFmtId="0" fontId="2" fillId="4" borderId="1" xfId="0" applyFont="1" applyFill="1" applyBorder="1"/>
    <xf numFmtId="14" fontId="3" fillId="2" borderId="9" xfId="0" applyNumberFormat="1" applyFont="1" applyFill="1" applyBorder="1" applyAlignment="1">
      <alignment horizontal="center"/>
    </xf>
    <xf numFmtId="0" fontId="2" fillId="0" borderId="10" xfId="0" applyFont="1" applyBorder="1" applyAlignment="1">
      <alignment horizontal="center"/>
    </xf>
    <xf numFmtId="0" fontId="2" fillId="0" borderId="3" xfId="0" applyFont="1" applyBorder="1"/>
    <xf numFmtId="0" fontId="2" fillId="0" borderId="11" xfId="0" applyFont="1" applyBorder="1" applyAlignment="1">
      <alignment horizontal="center"/>
    </xf>
    <xf numFmtId="3" fontId="2" fillId="0" borderId="0" xfId="0" applyNumberFormat="1" applyFont="1" applyAlignment="1">
      <alignment horizontal="center"/>
    </xf>
    <xf numFmtId="3" fontId="2" fillId="3" borderId="1" xfId="0" applyNumberFormat="1" applyFont="1" applyFill="1" applyBorder="1" applyAlignment="1">
      <alignment horizontal="center"/>
    </xf>
    <xf numFmtId="3" fontId="2" fillId="3" borderId="9" xfId="0" applyNumberFormat="1" applyFont="1" applyFill="1" applyBorder="1" applyAlignment="1">
      <alignment horizontal="center"/>
    </xf>
    <xf numFmtId="3" fontId="2" fillId="3" borderId="2" xfId="0" applyNumberFormat="1" applyFont="1" applyFill="1" applyBorder="1" applyAlignment="1">
      <alignment horizontal="center"/>
    </xf>
    <xf numFmtId="3" fontId="2" fillId="4" borderId="1" xfId="0" applyNumberFormat="1" applyFont="1" applyFill="1" applyBorder="1" applyAlignment="1">
      <alignment horizontal="center"/>
    </xf>
    <xf numFmtId="3" fontId="2" fillId="4" borderId="9" xfId="0" applyNumberFormat="1" applyFont="1" applyFill="1" applyBorder="1" applyAlignment="1">
      <alignment horizontal="center"/>
    </xf>
    <xf numFmtId="3" fontId="2" fillId="4" borderId="2" xfId="0" applyNumberFormat="1" applyFont="1" applyFill="1" applyBorder="1" applyAlignment="1">
      <alignment horizontal="center"/>
    </xf>
    <xf numFmtId="0" fontId="2" fillId="0" borderId="3" xfId="0" applyFont="1" applyBorder="1" applyAlignment="1">
      <alignment horizontal="center"/>
    </xf>
    <xf numFmtId="0" fontId="2" fillId="0" borderId="4" xfId="0" applyFont="1" applyBorder="1"/>
    <xf numFmtId="0" fontId="2" fillId="0" borderId="5" xfId="0" applyFont="1" applyBorder="1"/>
    <xf numFmtId="0" fontId="2" fillId="0" borderId="7" xfId="0" applyFont="1" applyBorder="1" applyAlignment="1">
      <alignment horizontal="center"/>
    </xf>
    <xf numFmtId="0" fontId="2" fillId="0" borderId="8" xfId="0" applyFont="1" applyBorder="1"/>
    <xf numFmtId="3" fontId="2" fillId="5" borderId="9" xfId="0" applyNumberFormat="1" applyFont="1" applyFill="1" applyBorder="1" applyAlignment="1">
      <alignment horizontal="center"/>
    </xf>
    <xf numFmtId="0" fontId="3" fillId="6" borderId="13" xfId="0" applyFont="1" applyFill="1" applyBorder="1" applyAlignment="1">
      <alignment horizontal="center"/>
    </xf>
    <xf numFmtId="4" fontId="3" fillId="0" borderId="0" xfId="0" applyNumberFormat="1" applyFont="1"/>
    <xf numFmtId="0" fontId="3" fillId="2" borderId="10" xfId="0" applyFont="1" applyFill="1" applyBorder="1" applyAlignment="1">
      <alignment horizontal="center"/>
    </xf>
    <xf numFmtId="0" fontId="2" fillId="2" borderId="6" xfId="0" applyFont="1" applyFill="1" applyBorder="1" applyAlignment="1">
      <alignment horizontal="center"/>
    </xf>
    <xf numFmtId="0" fontId="2" fillId="4" borderId="1" xfId="0" applyFont="1" applyFill="1" applyBorder="1" applyAlignment="1">
      <alignment horizontal="center"/>
    </xf>
    <xf numFmtId="0" fontId="2" fillId="3" borderId="2" xfId="0" applyFont="1" applyFill="1" applyBorder="1" applyAlignment="1">
      <alignment horizontal="center"/>
    </xf>
    <xf numFmtId="3" fontId="2" fillId="5" borderId="2" xfId="0" applyNumberFormat="1" applyFont="1" applyFill="1" applyBorder="1" applyAlignment="1">
      <alignment horizontal="center"/>
    </xf>
    <xf numFmtId="0" fontId="3" fillId="0" borderId="9" xfId="0" applyFont="1" applyBorder="1"/>
    <xf numFmtId="3" fontId="2" fillId="0" borderId="9" xfId="0" applyNumberFormat="1" applyFont="1" applyBorder="1" applyAlignment="1">
      <alignment horizontal="center"/>
    </xf>
    <xf numFmtId="4" fontId="2" fillId="0" borderId="9" xfId="0" applyNumberFormat="1" applyFont="1" applyBorder="1"/>
    <xf numFmtId="4" fontId="2" fillId="0" borderId="9" xfId="0" applyNumberFormat="1" applyFont="1" applyBorder="1" applyAlignment="1">
      <alignment horizontal="center"/>
    </xf>
    <xf numFmtId="0" fontId="3" fillId="2" borderId="2" xfId="0" applyFont="1" applyFill="1" applyBorder="1"/>
    <xf numFmtId="4" fontId="6" fillId="4" borderId="9" xfId="0" applyNumberFormat="1" applyFont="1" applyFill="1" applyBorder="1" applyAlignment="1">
      <alignment horizontal="center"/>
    </xf>
    <xf numFmtId="0" fontId="2" fillId="4" borderId="9" xfId="0" quotePrefix="1" applyFont="1" applyFill="1" applyBorder="1"/>
    <xf numFmtId="0" fontId="3" fillId="6" borderId="12" xfId="0" applyFont="1" applyFill="1" applyBorder="1"/>
    <xf numFmtId="0" fontId="3" fillId="6" borderId="12" xfId="0" applyFont="1" applyFill="1" applyBorder="1" applyAlignment="1">
      <alignment horizontal="center"/>
    </xf>
    <xf numFmtId="3" fontId="3" fillId="6" borderId="12" xfId="0" applyNumberFormat="1" applyFont="1" applyFill="1" applyBorder="1" applyAlignment="1">
      <alignment horizontal="center"/>
    </xf>
    <xf numFmtId="4" fontId="3" fillId="6" borderId="12" xfId="0" applyNumberFormat="1" applyFont="1" applyFill="1" applyBorder="1"/>
    <xf numFmtId="4" fontId="3" fillId="6" borderId="12" xfId="0" applyNumberFormat="1" applyFont="1" applyFill="1" applyBorder="1" applyAlignment="1">
      <alignment horizontal="center"/>
    </xf>
    <xf numFmtId="0" fontId="7" fillId="0" borderId="0" xfId="0" applyFont="1"/>
    <xf numFmtId="0" fontId="3" fillId="0" borderId="0" xfId="0" applyFont="1" applyAlignment="1">
      <alignment horizontal="center"/>
    </xf>
    <xf numFmtId="4" fontId="2" fillId="0" borderId="0" xfId="0" applyNumberFormat="1" applyFont="1" applyAlignment="1">
      <alignment horizontal="center" vertical="center"/>
    </xf>
    <xf numFmtId="0" fontId="2" fillId="0" borderId="0" xfId="0" applyFont="1" applyAlignment="1">
      <alignment horizontal="center" vertical="center"/>
    </xf>
    <xf numFmtId="1" fontId="2" fillId="0" borderId="0" xfId="0" applyNumberFormat="1" applyFont="1" applyAlignment="1">
      <alignment horizontal="center"/>
    </xf>
    <xf numFmtId="3" fontId="3" fillId="0" borderId="0" xfId="0" applyNumberFormat="1" applyFont="1" applyAlignment="1">
      <alignment horizontal="center"/>
    </xf>
    <xf numFmtId="4" fontId="9" fillId="0" borderId="0" xfId="0" applyNumberFormat="1" applyFont="1"/>
    <xf numFmtId="4" fontId="9" fillId="0" borderId="0" xfId="0" applyNumberFormat="1" applyFont="1" applyAlignment="1">
      <alignment horizontal="center"/>
    </xf>
    <xf numFmtId="4" fontId="9" fillId="0" borderId="0" xfId="0" applyNumberFormat="1" applyFont="1" applyAlignment="1">
      <alignment horizontal="center" vertical="center"/>
    </xf>
    <xf numFmtId="3" fontId="9" fillId="0" borderId="0" xfId="0" applyNumberFormat="1" applyFont="1" applyAlignment="1">
      <alignment horizontal="center"/>
    </xf>
    <xf numFmtId="1" fontId="3" fillId="0" borderId="0" xfId="0" applyNumberFormat="1" applyFont="1" applyAlignment="1">
      <alignment horizontal="center"/>
    </xf>
    <xf numFmtId="1" fontId="9" fillId="0" borderId="0" xfId="0" applyNumberFormat="1" applyFont="1" applyAlignment="1">
      <alignment horizontal="center"/>
    </xf>
    <xf numFmtId="3" fontId="8" fillId="0" borderId="0" xfId="0" applyNumberFormat="1" applyFont="1" applyAlignment="1">
      <alignment horizontal="center"/>
    </xf>
    <xf numFmtId="3" fontId="12" fillId="0" borderId="0" xfId="0" applyNumberFormat="1" applyFont="1" applyAlignment="1">
      <alignment horizontal="center"/>
    </xf>
    <xf numFmtId="3" fontId="13" fillId="0" borderId="0" xfId="0" applyNumberFormat="1" applyFont="1" applyAlignment="1">
      <alignment horizontal="center"/>
    </xf>
    <xf numFmtId="3" fontId="15" fillId="0" borderId="0" xfId="0" applyNumberFormat="1" applyFont="1" applyAlignment="1">
      <alignment horizontal="center"/>
    </xf>
    <xf numFmtId="3" fontId="17" fillId="0" borderId="0" xfId="0" applyNumberFormat="1" applyFont="1" applyAlignment="1">
      <alignment horizontal="center"/>
    </xf>
    <xf numFmtId="4" fontId="17" fillId="0" borderId="0" xfId="0" applyNumberFormat="1" applyFont="1" applyAlignment="1">
      <alignment horizontal="center"/>
    </xf>
    <xf numFmtId="0" fontId="15" fillId="0" borderId="0" xfId="0" applyFont="1" applyAlignment="1">
      <alignment horizontal="center"/>
    </xf>
    <xf numFmtId="0" fontId="15" fillId="6" borderId="12" xfId="0" applyFont="1" applyFill="1" applyBorder="1" applyAlignment="1">
      <alignment horizontal="center"/>
    </xf>
    <xf numFmtId="0" fontId="2" fillId="0" borderId="0" xfId="0" applyFont="1" applyAlignment="1">
      <alignment horizontal="left"/>
    </xf>
    <xf numFmtId="3" fontId="10" fillId="0" borderId="0" xfId="0" applyNumberFormat="1" applyFont="1" applyAlignment="1">
      <alignment horizontal="center"/>
    </xf>
    <xf numFmtId="3" fontId="14" fillId="0" borderId="0" xfId="0" applyNumberFormat="1" applyFont="1" applyAlignment="1">
      <alignment horizontal="center"/>
    </xf>
    <xf numFmtId="3" fontId="11" fillId="0" borderId="0" xfId="0" applyNumberFormat="1" applyFont="1" applyAlignment="1">
      <alignment horizontal="center"/>
    </xf>
    <xf numFmtId="3" fontId="11" fillId="8" borderId="0" xfId="0" applyNumberFormat="1" applyFont="1" applyFill="1" applyAlignment="1">
      <alignment horizontal="center"/>
    </xf>
    <xf numFmtId="0" fontId="2" fillId="0" borderId="12" xfId="0" applyFont="1" applyBorder="1"/>
    <xf numFmtId="0" fontId="3" fillId="0" borderId="0" xfId="0" applyFont="1" applyAlignment="1">
      <alignment horizontal="left"/>
    </xf>
    <xf numFmtId="3" fontId="3" fillId="0" borderId="0" xfId="0" applyNumberFormat="1" applyFont="1" applyAlignment="1">
      <alignment horizontal="left"/>
    </xf>
    <xf numFmtId="4" fontId="3" fillId="0" borderId="0" xfId="0" applyNumberFormat="1" applyFont="1" applyAlignment="1">
      <alignment horizontal="left" vertical="center"/>
    </xf>
    <xf numFmtId="4" fontId="3" fillId="0" borderId="0" xfId="0" applyNumberFormat="1" applyFont="1" applyAlignment="1">
      <alignment horizontal="center" vertical="center"/>
    </xf>
    <xf numFmtId="4" fontId="3" fillId="0" borderId="0" xfId="0" applyNumberFormat="1" applyFont="1" applyAlignment="1">
      <alignment horizontal="center"/>
    </xf>
    <xf numFmtId="0" fontId="3" fillId="0" borderId="0" xfId="0" applyFont="1" applyAlignment="1">
      <alignment horizontal="center" textRotation="90"/>
    </xf>
    <xf numFmtId="1" fontId="3" fillId="0" borderId="0" xfId="0" applyNumberFormat="1" applyFont="1" applyAlignment="1">
      <alignment horizontal="center" textRotation="90"/>
    </xf>
    <xf numFmtId="3" fontId="3" fillId="0" borderId="0" xfId="0" applyNumberFormat="1" applyFont="1" applyAlignment="1">
      <alignment horizontal="center" wrapText="1"/>
    </xf>
    <xf numFmtId="3" fontId="15" fillId="0" borderId="0" xfId="0" applyNumberFormat="1" applyFont="1" applyAlignment="1">
      <alignment horizontal="center" wrapText="1"/>
    </xf>
    <xf numFmtId="3" fontId="3" fillId="0" borderId="0" xfId="0" applyNumberFormat="1" applyFont="1" applyAlignment="1">
      <alignment horizontal="center" textRotation="90"/>
    </xf>
    <xf numFmtId="3" fontId="15" fillId="0" borderId="0" xfId="0" applyNumberFormat="1" applyFont="1" applyAlignment="1">
      <alignment horizontal="center" textRotation="90"/>
    </xf>
    <xf numFmtId="4" fontId="3" fillId="0" borderId="0" xfId="0" applyNumberFormat="1" applyFont="1" applyAlignment="1">
      <alignment horizontal="center" textRotation="90"/>
    </xf>
    <xf numFmtId="3" fontId="2" fillId="3" borderId="0" xfId="0" applyNumberFormat="1" applyFont="1" applyFill="1" applyAlignment="1">
      <alignment horizontal="center"/>
    </xf>
    <xf numFmtId="3" fontId="2" fillId="7" borderId="0" xfId="0" applyNumberFormat="1" applyFont="1" applyFill="1" applyAlignment="1">
      <alignment horizontal="center"/>
    </xf>
    <xf numFmtId="3" fontId="2" fillId="8" borderId="0" xfId="0" applyNumberFormat="1" applyFont="1" applyFill="1" applyAlignment="1">
      <alignment horizontal="center"/>
    </xf>
    <xf numFmtId="14" fontId="2" fillId="0" borderId="0" xfId="0" applyNumberFormat="1" applyFont="1" applyAlignment="1">
      <alignment horizontal="center" vertical="center"/>
    </xf>
    <xf numFmtId="3" fontId="2" fillId="11" borderId="0" xfId="0" applyNumberFormat="1" applyFont="1" applyFill="1" applyAlignment="1">
      <alignment horizontal="center"/>
    </xf>
    <xf numFmtId="3" fontId="2" fillId="10" borderId="0" xfId="0" applyNumberFormat="1" applyFont="1" applyFill="1" applyAlignment="1">
      <alignment horizontal="center"/>
    </xf>
    <xf numFmtId="0" fontId="3" fillId="6" borderId="0" xfId="0" applyFont="1" applyFill="1"/>
    <xf numFmtId="0" fontId="3" fillId="6" borderId="0" xfId="0" applyFont="1" applyFill="1" applyAlignment="1">
      <alignment horizontal="center"/>
    </xf>
    <xf numFmtId="3" fontId="3" fillId="6" borderId="0" xfId="0" applyNumberFormat="1" applyFont="1" applyFill="1" applyAlignment="1">
      <alignment horizontal="center"/>
    </xf>
    <xf numFmtId="1" fontId="3" fillId="6" borderId="0" xfId="0" applyNumberFormat="1" applyFont="1" applyFill="1" applyAlignment="1">
      <alignment horizontal="center"/>
    </xf>
    <xf numFmtId="3" fontId="15" fillId="6" borderId="0" xfId="0" applyNumberFormat="1" applyFont="1" applyFill="1" applyAlignment="1">
      <alignment horizontal="center"/>
    </xf>
    <xf numFmtId="0" fontId="15" fillId="6" borderId="0" xfId="0" applyFont="1" applyFill="1" applyAlignment="1">
      <alignment horizontal="center"/>
    </xf>
    <xf numFmtId="0" fontId="3" fillId="6" borderId="0" xfId="0" applyFont="1" applyFill="1" applyAlignment="1">
      <alignment horizontal="center" vertical="center"/>
    </xf>
    <xf numFmtId="1" fontId="15" fillId="0" borderId="0" xfId="0" applyNumberFormat="1" applyFont="1" applyAlignment="1">
      <alignment horizontal="center"/>
    </xf>
    <xf numFmtId="3" fontId="2" fillId="0" borderId="0" xfId="0" applyNumberFormat="1" applyFont="1" applyAlignment="1">
      <alignment horizontal="center" vertical="center"/>
    </xf>
    <xf numFmtId="3" fontId="11" fillId="7" borderId="0" xfId="0" applyNumberFormat="1" applyFont="1" applyFill="1" applyAlignment="1">
      <alignment horizontal="center"/>
    </xf>
    <xf numFmtId="3" fontId="11" fillId="3" borderId="0" xfId="0" applyNumberFormat="1" applyFont="1" applyFill="1" applyAlignment="1">
      <alignment horizontal="center"/>
    </xf>
    <xf numFmtId="3" fontId="2" fillId="5" borderId="0" xfId="0" applyNumberFormat="1" applyFont="1" applyFill="1" applyAlignment="1">
      <alignment horizontal="center"/>
    </xf>
    <xf numFmtId="3" fontId="11" fillId="5" borderId="0" xfId="0" applyNumberFormat="1" applyFont="1" applyFill="1" applyAlignment="1">
      <alignment horizontal="center"/>
    </xf>
    <xf numFmtId="11" fontId="11" fillId="0" borderId="0" xfId="0" applyNumberFormat="1" applyFont="1" applyAlignment="1">
      <alignment horizontal="center"/>
    </xf>
    <xf numFmtId="3" fontId="16" fillId="3" borderId="0" xfId="0" applyNumberFormat="1" applyFont="1" applyFill="1" applyAlignment="1">
      <alignment horizontal="center"/>
    </xf>
    <xf numFmtId="3" fontId="2" fillId="9" borderId="0" xfId="0" applyNumberFormat="1" applyFont="1" applyFill="1" applyAlignment="1">
      <alignment horizontal="center"/>
    </xf>
    <xf numFmtId="3" fontId="11" fillId="11" borderId="0" xfId="0" applyNumberFormat="1" applyFont="1" applyFill="1" applyAlignment="1">
      <alignment horizontal="center"/>
    </xf>
    <xf numFmtId="1" fontId="11" fillId="0" borderId="0" xfId="0" applyNumberFormat="1" applyFont="1" applyAlignment="1">
      <alignment horizontal="center"/>
    </xf>
    <xf numFmtId="0" fontId="3" fillId="0" borderId="0" xfId="0" applyFont="1" applyAlignment="1">
      <alignment horizontal="center" vertical="top"/>
    </xf>
    <xf numFmtId="3" fontId="2" fillId="0" borderId="0" xfId="0" applyNumberFormat="1" applyFont="1" applyAlignment="1">
      <alignment horizontal="center" vertical="top"/>
    </xf>
    <xf numFmtId="3" fontId="15" fillId="0" borderId="0" xfId="0" applyNumberFormat="1" applyFont="1" applyAlignment="1">
      <alignment horizontal="center" vertical="top"/>
    </xf>
    <xf numFmtId="3" fontId="3" fillId="0" borderId="0" xfId="0" applyNumberFormat="1" applyFont="1" applyAlignment="1">
      <alignment horizontal="center" vertical="top"/>
    </xf>
    <xf numFmtId="3" fontId="2" fillId="3" borderId="0" xfId="0" applyNumberFormat="1" applyFont="1" applyFill="1" applyAlignment="1">
      <alignment horizontal="center" vertical="top"/>
    </xf>
    <xf numFmtId="3" fontId="2" fillId="7" borderId="0" xfId="0" applyNumberFormat="1" applyFont="1" applyFill="1" applyAlignment="1">
      <alignment horizontal="center" vertical="top"/>
    </xf>
    <xf numFmtId="3" fontId="2" fillId="8" borderId="0" xfId="0" applyNumberFormat="1" applyFont="1" applyFill="1" applyAlignment="1">
      <alignment horizontal="center" vertical="top"/>
    </xf>
    <xf numFmtId="1" fontId="2" fillId="0" borderId="0" xfId="0" applyNumberFormat="1" applyFont="1" applyAlignment="1">
      <alignment horizontal="center" vertical="top"/>
    </xf>
    <xf numFmtId="3" fontId="3" fillId="3" borderId="0" xfId="0" applyNumberFormat="1" applyFont="1" applyFill="1" applyAlignment="1">
      <alignment horizontal="center"/>
    </xf>
    <xf numFmtId="3" fontId="3" fillId="7" borderId="0" xfId="0" applyNumberFormat="1" applyFont="1" applyFill="1" applyAlignment="1">
      <alignment horizontal="center"/>
    </xf>
    <xf numFmtId="3" fontId="3" fillId="8" borderId="0" xfId="0" applyNumberFormat="1" applyFont="1" applyFill="1" applyAlignment="1">
      <alignment horizontal="center"/>
    </xf>
    <xf numFmtId="3" fontId="16" fillId="0" borderId="0" xfId="0" applyNumberFormat="1" applyFont="1" applyAlignment="1">
      <alignment horizontal="center"/>
    </xf>
    <xf numFmtId="0" fontId="2" fillId="0" borderId="12" xfId="0" applyFont="1" applyBorder="1" applyAlignment="1">
      <alignment horizontal="center"/>
    </xf>
    <xf numFmtId="0" fontId="3" fillId="0" borderId="0" xfId="0" applyFont="1" applyAlignment="1">
      <alignment horizontal="center" vertical="center" textRotation="90"/>
    </xf>
    <xf numFmtId="1" fontId="3" fillId="0" borderId="0" xfId="0" applyNumberFormat="1" applyFont="1" applyAlignment="1">
      <alignment horizontal="center" vertical="center" textRotation="90"/>
    </xf>
    <xf numFmtId="3" fontId="3" fillId="0" borderId="0" xfId="0" applyNumberFormat="1" applyFont="1" applyAlignment="1">
      <alignment horizontal="center" vertical="center" wrapText="1"/>
    </xf>
    <xf numFmtId="3" fontId="15" fillId="0" borderId="0" xfId="0" applyNumberFormat="1" applyFont="1" applyAlignment="1">
      <alignment horizontal="center" vertical="center" wrapText="1"/>
    </xf>
    <xf numFmtId="3" fontId="3" fillId="0" borderId="0" xfId="0" applyNumberFormat="1" applyFont="1" applyAlignment="1">
      <alignment horizontal="center" vertical="center"/>
    </xf>
    <xf numFmtId="3" fontId="3" fillId="0" borderId="0" xfId="0" applyNumberFormat="1" applyFont="1" applyAlignment="1">
      <alignment horizontal="center" vertical="center" textRotation="90"/>
    </xf>
    <xf numFmtId="3" fontId="15" fillId="0" borderId="0" xfId="0" applyNumberFormat="1" applyFont="1" applyAlignment="1">
      <alignment horizontal="center" vertical="center" textRotation="90"/>
    </xf>
    <xf numFmtId="4" fontId="3" fillId="0" borderId="0" xfId="0" applyNumberFormat="1" applyFont="1" applyAlignment="1">
      <alignment horizontal="center" vertical="center" textRotation="90"/>
    </xf>
    <xf numFmtId="0" fontId="3" fillId="0" borderId="0" xfId="0" applyFont="1" applyAlignment="1">
      <alignment horizontal="center" vertical="center"/>
    </xf>
    <xf numFmtId="0" fontId="2" fillId="0" borderId="0" xfId="0" applyFont="1" applyAlignment="1">
      <alignment vertical="center"/>
    </xf>
    <xf numFmtId="0" fontId="18" fillId="0" borderId="12" xfId="0" applyFont="1" applyBorder="1"/>
    <xf numFmtId="0" fontId="2" fillId="0" borderId="0" xfId="0" applyFont="1" applyAlignment="1">
      <alignment horizontal="center" vertical="top"/>
    </xf>
    <xf numFmtId="4" fontId="2" fillId="0" borderId="12" xfId="0" applyNumberFormat="1" applyFont="1" applyBorder="1" applyAlignment="1">
      <alignment horizontal="center"/>
    </xf>
    <xf numFmtId="0" fontId="2" fillId="0" borderId="12" xfId="0" applyFont="1" applyBorder="1" applyAlignment="1">
      <alignment horizontal="center" vertical="top"/>
    </xf>
    <xf numFmtId="0" fontId="2" fillId="0" borderId="12" xfId="0" quotePrefix="1" applyFont="1" applyBorder="1"/>
    <xf numFmtId="0" fontId="3" fillId="0" borderId="12" xfId="0" applyFont="1" applyBorder="1" applyAlignment="1">
      <alignment horizontal="center" textRotation="90"/>
    </xf>
    <xf numFmtId="0" fontId="21" fillId="12" borderId="12" xfId="0" applyFont="1" applyFill="1" applyBorder="1" applyAlignment="1">
      <alignment horizontal="center" vertical="center"/>
    </xf>
    <xf numFmtId="0" fontId="22" fillId="12" borderId="12" xfId="0" applyFont="1" applyFill="1" applyBorder="1" applyAlignment="1">
      <alignment horizontal="center" vertical="center"/>
    </xf>
    <xf numFmtId="0" fontId="23" fillId="0" borderId="0" xfId="0" applyFont="1"/>
    <xf numFmtId="0" fontId="15" fillId="6" borderId="12" xfId="0" applyFont="1" applyFill="1" applyBorder="1"/>
    <xf numFmtId="0" fontId="2" fillId="0" borderId="12" xfId="0" applyFont="1" applyBorder="1" applyAlignment="1">
      <alignment horizontal="center" wrapText="1"/>
    </xf>
    <xf numFmtId="0" fontId="2" fillId="0" borderId="11" xfId="0" applyFont="1" applyBorder="1"/>
    <xf numFmtId="0" fontId="2" fillId="0" borderId="5" xfId="0" applyFont="1" applyBorder="1" applyAlignment="1">
      <alignment horizontal="center"/>
    </xf>
    <xf numFmtId="0" fontId="3" fillId="0" borderId="12" xfId="0" applyFont="1" applyBorder="1" applyAlignment="1">
      <alignment horizontal="center" vertical="center" textRotation="90"/>
    </xf>
    <xf numFmtId="0" fontId="2" fillId="0" borderId="12" xfId="0" applyFont="1" applyBorder="1" applyAlignment="1">
      <alignment horizontal="center" vertical="center"/>
    </xf>
    <xf numFmtId="4" fontId="2" fillId="0" borderId="11" xfId="0" applyNumberFormat="1" applyFont="1" applyBorder="1"/>
    <xf numFmtId="0" fontId="9" fillId="0" borderId="0" xfId="0" applyFont="1"/>
    <xf numFmtId="4" fontId="9" fillId="0" borderId="5" xfId="0" applyNumberFormat="1" applyFont="1" applyBorder="1" applyAlignment="1">
      <alignment horizontal="center"/>
    </xf>
    <xf numFmtId="4" fontId="2" fillId="0" borderId="6" xfId="0" applyNumberFormat="1" applyFont="1" applyBorder="1"/>
    <xf numFmtId="0" fontId="2" fillId="5" borderId="12" xfId="0" applyFont="1" applyFill="1" applyBorder="1" applyAlignment="1">
      <alignment horizontal="center" vertical="center"/>
    </xf>
    <xf numFmtId="0" fontId="2" fillId="5" borderId="12" xfId="0" applyFont="1" applyFill="1" applyBorder="1" applyAlignment="1">
      <alignment horizontal="center"/>
    </xf>
    <xf numFmtId="0" fontId="3" fillId="0" borderId="1" xfId="0" applyFont="1" applyBorder="1" applyAlignment="1">
      <alignment horizontal="center" textRotation="90"/>
    </xf>
    <xf numFmtId="0" fontId="3" fillId="0" borderId="2" xfId="0" applyFont="1" applyBorder="1" applyAlignment="1">
      <alignment horizontal="center" textRotation="90"/>
    </xf>
    <xf numFmtId="0" fontId="15" fillId="6" borderId="13" xfId="0" applyFont="1" applyFill="1" applyBorder="1" applyAlignment="1">
      <alignment horizontal="left"/>
    </xf>
    <xf numFmtId="0" fontId="15" fillId="6" borderId="14" xfId="0" applyFont="1" applyFill="1" applyBorder="1" applyAlignment="1">
      <alignment horizontal="left"/>
    </xf>
    <xf numFmtId="0" fontId="15" fillId="6" borderId="15" xfId="0" applyFont="1" applyFill="1" applyBorder="1" applyAlignment="1">
      <alignment horizontal="left"/>
    </xf>
    <xf numFmtId="0" fontId="3" fillId="0" borderId="12" xfId="0" applyFont="1" applyBorder="1" applyAlignment="1">
      <alignment horizontal="center" textRotation="90"/>
    </xf>
    <xf numFmtId="0" fontId="3" fillId="0" borderId="12" xfId="0" applyFont="1" applyBorder="1" applyAlignment="1">
      <alignment horizontal="left" vertical="center"/>
    </xf>
    <xf numFmtId="0" fontId="20" fillId="12" borderId="12" xfId="0" applyFont="1" applyFill="1" applyBorder="1" applyAlignment="1">
      <alignment horizontal="center"/>
    </xf>
    <xf numFmtId="49" fontId="3" fillId="0" borderId="1" xfId="0" applyNumberFormat="1" applyFont="1" applyBorder="1" applyAlignment="1">
      <alignment horizontal="center" textRotation="90" wrapText="1"/>
    </xf>
    <xf numFmtId="49" fontId="3" fillId="0" borderId="2" xfId="0" applyNumberFormat="1" applyFont="1" applyBorder="1" applyAlignment="1">
      <alignment horizontal="center" textRotation="90" wrapText="1"/>
    </xf>
    <xf numFmtId="0" fontId="3" fillId="0" borderId="1" xfId="0" applyFont="1" applyBorder="1" applyAlignment="1">
      <alignment horizontal="center" textRotation="90" wrapText="1"/>
    </xf>
    <xf numFmtId="0" fontId="3" fillId="0" borderId="2" xfId="0" applyFont="1" applyBorder="1" applyAlignment="1">
      <alignment horizontal="center" textRotation="90" wrapText="1"/>
    </xf>
  </cellXfs>
  <cellStyles count="1">
    <cellStyle name="Standaard" xfId="0" builtinId="0"/>
  </cellStyles>
  <dxfs count="189">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s>
  <tableStyles count="0" defaultTableStyle="TableStyleMedium2" defaultPivotStyle="PivotStyleLight16"/>
  <colors>
    <mruColors>
      <color rgb="FF38387B"/>
      <color rgb="FF1485A3"/>
      <color rgb="FF0000FF"/>
      <color rgb="FF9999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Co Kaandorp" id="{31B58DD6-321F-4B9B-A80A-F258CAAEAA32}" userId="ckaandorp@vrnhn.nl" providerId="PeoplePicker"/>
  <person displayName="Daniëlle Winter" id="{1E4FD76B-E1ED-42DC-84D4-D727A52FD82A}" userId="S::dwinter@vrnhn.nl::bd3d2f72-6aec-43ad-9a5e-831b5140b246" providerId="AD"/>
  <person displayName="Co Kaandorp" id="{E55A7560-5B07-430A-911A-2C76F8B44408}" userId="S::ckaandorp@vrnhn.nl::5105a356-9233-49f6-b0af-057ea6bce7c1" providerId="AD"/>
</personList>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2" dT="2023-04-12T10:46:10.43" personId="{1E4FD76B-E1ED-42DC-84D4-D727A52FD82A}" id="{0ED399A4-64F6-4D7F-B350-0BC6FAEEA387}">
    <text xml:space="preserve">@Co Kaandorp in dit document staan gegevens die mijn inziens liever niet openbaar maken. Stoffering is niet nodig om te delen en de uitwerking investering is onnodig om te delen. De gegevens dienen gefilterd te worden op relevantie en of het handig is ze te delen met de markt. </text>
    <mentions>
      <mention mentionpersonId="{31B58DD6-321F-4B9B-A80A-F258CAAEAA32}" mentionId="{26254388-FECE-4A7F-8012-FC27235656AB}" startIndex="0" length="12"/>
    </mentions>
  </threadedComment>
  <threadedComment ref="BN6" dT="2022-04-26T10:08:46.64" personId="{E55A7560-5B07-430A-911A-2C76F8B44408}" id="{B9EDAE4A-686B-4869-8CD6-4E433C07D41A}">
    <text>standaard € 5.000,-- maatwerk € 17.794,--</text>
  </threadedComment>
  <threadedComment ref="BC7" dT="2020-04-28T10:14:15.04" personId="{E55A7560-5B07-430A-911A-2C76F8B44408}" id="{0AF44A39-C732-4E0E-8433-5CF94D5A78A9}">
    <text>budget Texel overgeheveld naar Wieringerwef</text>
  </threadedComment>
  <threadedComment ref="BN8" dT="2022-04-26T10:09:41.71" personId="{E55A7560-5B07-430A-911A-2C76F8B44408}" id="{B3D69F11-B1EA-4873-BA0F-B4D344A0DF33}">
    <text>Standaard € 5.000,-- maatwerk € 10.000,--</text>
  </threadedComment>
  <threadedComment ref="BN10" dT="2022-04-26T10:10:10.43" personId="{E55A7560-5B07-430A-911A-2C76F8B44408}" id="{92EA82F3-1759-4F19-91E8-E612EAAE7FA0}">
    <text>Standaard € 5.000,-- maatwerk € 23.000,--</text>
  </threadedComment>
  <threadedComment ref="BN13" dT="2022-04-26T10:52:30.37" personId="{E55A7560-5B07-430A-911A-2C76F8B44408}" id="{298BC041-C591-47C6-BE07-6C4DACAFFD3F}">
    <text>Maatwerk inrichting € 150.000,-- 2022/2023</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9"/>
  <sheetViews>
    <sheetView topLeftCell="A31" workbookViewId="0">
      <selection activeCell="B12" sqref="B12:B13"/>
    </sheetView>
  </sheetViews>
  <sheetFormatPr defaultColWidth="9.140625" defaultRowHeight="12" x14ac:dyDescent="0.2"/>
  <cols>
    <col min="1" max="1" width="4.7109375" style="2" customWidth="1"/>
    <col min="2" max="2" width="22.7109375" style="5" customWidth="1"/>
    <col min="3" max="3" width="4.7109375" style="2" customWidth="1"/>
    <col min="4" max="4" width="28.7109375" style="5" customWidth="1"/>
    <col min="5" max="5" width="12.7109375" style="3" customWidth="1"/>
    <col min="6" max="6" width="5.7109375" style="54" customWidth="1"/>
    <col min="7" max="7" width="10.7109375" style="4" customWidth="1"/>
    <col min="8" max="8" width="5.7109375" style="32" customWidth="1"/>
    <col min="9" max="9" width="7.7109375" style="54" customWidth="1"/>
    <col min="10" max="10" width="33.7109375" style="4" customWidth="1"/>
    <col min="11" max="11" width="9.140625" style="5"/>
    <col min="12" max="12" width="9.140625" style="4"/>
    <col min="13" max="16384" width="9.140625" style="5"/>
  </cols>
  <sheetData>
    <row r="1" spans="1:10" ht="15" x14ac:dyDescent="0.25">
      <c r="A1" s="86" t="s">
        <v>0</v>
      </c>
    </row>
    <row r="2" spans="1:10" ht="12.75" x14ac:dyDescent="0.2">
      <c r="A2" s="1"/>
    </row>
    <row r="3" spans="1:10" x14ac:dyDescent="0.2">
      <c r="A3" s="3" t="s">
        <v>1</v>
      </c>
      <c r="B3" s="5" t="s">
        <v>1</v>
      </c>
    </row>
    <row r="4" spans="1:10" x14ac:dyDescent="0.2">
      <c r="A4" s="6" t="s">
        <v>2</v>
      </c>
      <c r="B4" s="7" t="s">
        <v>3</v>
      </c>
      <c r="C4" s="36" t="s">
        <v>4</v>
      </c>
      <c r="D4" s="12" t="s">
        <v>5</v>
      </c>
      <c r="E4" s="12" t="s">
        <v>6</v>
      </c>
      <c r="F4" s="30" t="s">
        <v>7</v>
      </c>
      <c r="G4" s="28" t="s">
        <v>8</v>
      </c>
      <c r="H4" s="28" t="s">
        <v>9</v>
      </c>
      <c r="I4" s="30" t="s">
        <v>10</v>
      </c>
      <c r="J4" s="28" t="s">
        <v>11</v>
      </c>
    </row>
    <row r="5" spans="1:10" x14ac:dyDescent="0.2">
      <c r="A5" s="8"/>
      <c r="B5" s="9"/>
      <c r="C5" s="37" t="s">
        <v>12</v>
      </c>
      <c r="D5" s="27"/>
      <c r="E5" s="13"/>
      <c r="F5" s="31" t="s">
        <v>13</v>
      </c>
      <c r="G5" s="50">
        <v>42370</v>
      </c>
      <c r="H5" s="29" t="s">
        <v>14</v>
      </c>
      <c r="I5" s="31" t="s">
        <v>15</v>
      </c>
      <c r="J5" s="29"/>
    </row>
    <row r="6" spans="1:10" x14ac:dyDescent="0.2">
      <c r="A6" s="14"/>
      <c r="B6" s="15" t="s">
        <v>16</v>
      </c>
      <c r="C6" s="38"/>
      <c r="D6" s="15"/>
      <c r="E6" s="26"/>
      <c r="F6" s="55"/>
      <c r="G6" s="23"/>
      <c r="H6" s="33"/>
      <c r="I6" s="55"/>
      <c r="J6" s="23"/>
    </row>
    <row r="7" spans="1:10" x14ac:dyDescent="0.2">
      <c r="A7" s="16">
        <v>1</v>
      </c>
      <c r="B7" s="17" t="s">
        <v>17</v>
      </c>
      <c r="C7" s="39" t="s">
        <v>18</v>
      </c>
      <c r="D7" s="17" t="s">
        <v>19</v>
      </c>
      <c r="E7" s="17" t="s">
        <v>20</v>
      </c>
      <c r="F7" s="56">
        <v>2500</v>
      </c>
      <c r="G7" s="24">
        <v>9850000</v>
      </c>
      <c r="H7" s="34"/>
      <c r="I7" s="55">
        <v>13</v>
      </c>
      <c r="J7" s="24" t="s">
        <v>21</v>
      </c>
    </row>
    <row r="8" spans="1:10" x14ac:dyDescent="0.2">
      <c r="A8" s="16">
        <v>2</v>
      </c>
      <c r="B8" s="17" t="s">
        <v>22</v>
      </c>
      <c r="C8" s="39" t="s">
        <v>23</v>
      </c>
      <c r="D8" s="17" t="s">
        <v>24</v>
      </c>
      <c r="E8" s="17" t="s">
        <v>25</v>
      </c>
      <c r="F8" s="56">
        <v>360</v>
      </c>
      <c r="G8" s="24" t="s">
        <v>1</v>
      </c>
      <c r="H8" s="34"/>
      <c r="I8" s="56">
        <v>3</v>
      </c>
      <c r="J8" s="24"/>
    </row>
    <row r="9" spans="1:10" x14ac:dyDescent="0.2">
      <c r="A9" s="16">
        <v>3</v>
      </c>
      <c r="B9" s="17" t="s">
        <v>26</v>
      </c>
      <c r="C9" s="39" t="s">
        <v>23</v>
      </c>
      <c r="D9" s="17" t="s">
        <v>27</v>
      </c>
      <c r="E9" s="17" t="s">
        <v>25</v>
      </c>
      <c r="F9" s="56">
        <v>250</v>
      </c>
      <c r="G9" s="24">
        <v>380000</v>
      </c>
      <c r="H9" s="34"/>
      <c r="I9" s="56">
        <v>2</v>
      </c>
      <c r="J9" s="24" t="s">
        <v>28</v>
      </c>
    </row>
    <row r="10" spans="1:10" x14ac:dyDescent="0.2">
      <c r="A10" s="16">
        <v>4</v>
      </c>
      <c r="B10" s="17" t="s">
        <v>29</v>
      </c>
      <c r="C10" s="39" t="s">
        <v>23</v>
      </c>
      <c r="D10" s="17" t="s">
        <v>30</v>
      </c>
      <c r="E10" s="22" t="s">
        <v>31</v>
      </c>
      <c r="F10" s="57">
        <v>385</v>
      </c>
      <c r="G10" s="25">
        <v>450000</v>
      </c>
      <c r="H10" s="35"/>
      <c r="I10" s="57">
        <v>3</v>
      </c>
      <c r="J10" s="25"/>
    </row>
    <row r="11" spans="1:10" x14ac:dyDescent="0.2">
      <c r="A11" s="14"/>
      <c r="B11" s="18" t="s">
        <v>32</v>
      </c>
      <c r="C11" s="40"/>
      <c r="D11" s="18"/>
      <c r="E11" s="49"/>
      <c r="F11" s="58"/>
      <c r="G11" s="41"/>
      <c r="H11" s="42"/>
      <c r="I11" s="58"/>
      <c r="J11" s="41"/>
    </row>
    <row r="12" spans="1:10" x14ac:dyDescent="0.2">
      <c r="A12" s="16">
        <v>5</v>
      </c>
      <c r="B12" s="19" t="s">
        <v>33</v>
      </c>
      <c r="C12" s="43" t="s">
        <v>23</v>
      </c>
      <c r="D12" s="19" t="s">
        <v>34</v>
      </c>
      <c r="E12" s="19" t="s">
        <v>25</v>
      </c>
      <c r="F12" s="66">
        <v>500</v>
      </c>
      <c r="G12" s="44"/>
      <c r="H12" s="45" t="s">
        <v>1</v>
      </c>
      <c r="I12" s="59">
        <v>3</v>
      </c>
      <c r="J12" s="44" t="s">
        <v>35</v>
      </c>
    </row>
    <row r="13" spans="1:10" x14ac:dyDescent="0.2">
      <c r="A13" s="16">
        <v>6</v>
      </c>
      <c r="B13" s="19" t="s">
        <v>36</v>
      </c>
      <c r="C13" s="43" t="s">
        <v>23</v>
      </c>
      <c r="D13" s="19" t="s">
        <v>37</v>
      </c>
      <c r="E13" s="19" t="s">
        <v>25</v>
      </c>
      <c r="F13" s="66">
        <v>250</v>
      </c>
      <c r="G13" s="44"/>
      <c r="H13" s="45"/>
      <c r="I13" s="59">
        <v>4</v>
      </c>
      <c r="J13" s="44" t="s">
        <v>38</v>
      </c>
    </row>
    <row r="14" spans="1:10" x14ac:dyDescent="0.2">
      <c r="A14" s="16">
        <v>7</v>
      </c>
      <c r="B14" s="19" t="s">
        <v>39</v>
      </c>
      <c r="C14" s="43"/>
      <c r="D14" s="19" t="s">
        <v>40</v>
      </c>
      <c r="E14" s="19" t="s">
        <v>41</v>
      </c>
      <c r="F14" s="59"/>
      <c r="G14" s="44"/>
      <c r="H14" s="45"/>
      <c r="I14" s="59"/>
      <c r="J14" s="44"/>
    </row>
    <row r="15" spans="1:10" x14ac:dyDescent="0.2">
      <c r="A15" s="16">
        <v>8</v>
      </c>
      <c r="B15" s="19" t="s">
        <v>42</v>
      </c>
      <c r="C15" s="43" t="s">
        <v>23</v>
      </c>
      <c r="D15" s="19" t="s">
        <v>43</v>
      </c>
      <c r="E15" s="19" t="s">
        <v>25</v>
      </c>
      <c r="F15" s="59">
        <v>50</v>
      </c>
      <c r="G15" s="44">
        <v>38000</v>
      </c>
      <c r="H15" s="45"/>
      <c r="I15" s="59">
        <v>2</v>
      </c>
      <c r="J15" s="44"/>
    </row>
    <row r="16" spans="1:10" x14ac:dyDescent="0.2">
      <c r="A16" s="16">
        <v>9</v>
      </c>
      <c r="B16" s="19" t="s">
        <v>44</v>
      </c>
      <c r="C16" s="46" t="s">
        <v>23</v>
      </c>
      <c r="D16" s="21" t="s">
        <v>45</v>
      </c>
      <c r="E16" s="21" t="s">
        <v>25</v>
      </c>
      <c r="F16" s="60">
        <v>586</v>
      </c>
      <c r="G16" s="47">
        <v>130000</v>
      </c>
      <c r="H16" s="48" t="s">
        <v>1</v>
      </c>
      <c r="I16" s="60">
        <v>3</v>
      </c>
      <c r="J16" s="47"/>
    </row>
    <row r="17" spans="1:15" x14ac:dyDescent="0.2">
      <c r="A17" s="51"/>
      <c r="B17" s="15" t="s">
        <v>46</v>
      </c>
      <c r="C17" s="38"/>
      <c r="D17" s="15"/>
      <c r="E17" s="26"/>
      <c r="F17" s="55"/>
      <c r="G17" s="23"/>
      <c r="H17" s="33"/>
      <c r="I17" s="55"/>
      <c r="J17" s="23"/>
    </row>
    <row r="18" spans="1:15" x14ac:dyDescent="0.2">
      <c r="A18" s="53">
        <v>10</v>
      </c>
      <c r="B18" s="17" t="s">
        <v>47</v>
      </c>
      <c r="C18" s="39" t="s">
        <v>23</v>
      </c>
      <c r="D18" s="17" t="s">
        <v>48</v>
      </c>
      <c r="E18" s="17" t="s">
        <v>49</v>
      </c>
      <c r="F18" s="56">
        <v>272</v>
      </c>
      <c r="G18" s="24"/>
      <c r="H18" s="34"/>
      <c r="I18" s="56">
        <v>2</v>
      </c>
      <c r="J18" s="24"/>
    </row>
    <row r="19" spans="1:15" x14ac:dyDescent="0.2">
      <c r="A19" s="53">
        <v>11</v>
      </c>
      <c r="B19" s="17" t="s">
        <v>50</v>
      </c>
      <c r="C19" s="39" t="s">
        <v>23</v>
      </c>
      <c r="D19" s="17" t="s">
        <v>51</v>
      </c>
      <c r="E19" s="17" t="s">
        <v>25</v>
      </c>
      <c r="F19" s="56">
        <v>94</v>
      </c>
      <c r="G19" s="24"/>
      <c r="H19" s="34"/>
      <c r="I19" s="56">
        <v>1</v>
      </c>
      <c r="J19" s="24"/>
    </row>
    <row r="20" spans="1:15" x14ac:dyDescent="0.2">
      <c r="A20" s="53">
        <v>12</v>
      </c>
      <c r="B20" s="17" t="s">
        <v>52</v>
      </c>
      <c r="C20" s="39" t="s">
        <v>23</v>
      </c>
      <c r="D20" s="17" t="s">
        <v>53</v>
      </c>
      <c r="E20" s="17" t="s">
        <v>54</v>
      </c>
      <c r="F20" s="56">
        <v>265</v>
      </c>
      <c r="G20" s="24">
        <v>656000</v>
      </c>
      <c r="H20" s="34"/>
      <c r="I20" s="56">
        <v>1</v>
      </c>
      <c r="J20" s="24"/>
    </row>
    <row r="21" spans="1:15" x14ac:dyDescent="0.2">
      <c r="A21" s="53">
        <v>13</v>
      </c>
      <c r="B21" s="17" t="s">
        <v>55</v>
      </c>
      <c r="C21" s="39" t="s">
        <v>23</v>
      </c>
      <c r="D21" s="17" t="s">
        <v>56</v>
      </c>
      <c r="E21" s="17" t="s">
        <v>25</v>
      </c>
      <c r="F21" s="56">
        <v>646</v>
      </c>
      <c r="G21" s="24"/>
      <c r="H21" s="34"/>
      <c r="I21" s="56">
        <v>2</v>
      </c>
      <c r="J21" s="24"/>
    </row>
    <row r="22" spans="1:15" x14ac:dyDescent="0.2">
      <c r="A22" s="53">
        <v>14</v>
      </c>
      <c r="B22" s="17" t="s">
        <v>57</v>
      </c>
      <c r="C22" s="39" t="s">
        <v>23</v>
      </c>
      <c r="D22" s="17" t="s">
        <v>58</v>
      </c>
      <c r="E22" s="17" t="s">
        <v>25</v>
      </c>
      <c r="F22" s="56">
        <v>250</v>
      </c>
      <c r="G22" s="24">
        <v>128000</v>
      </c>
      <c r="H22" s="34"/>
      <c r="I22" s="56">
        <v>1</v>
      </c>
      <c r="J22" s="24"/>
    </row>
    <row r="23" spans="1:15" x14ac:dyDescent="0.2">
      <c r="A23" s="53">
        <v>15</v>
      </c>
      <c r="B23" s="17" t="s">
        <v>59</v>
      </c>
      <c r="C23" s="39" t="s">
        <v>23</v>
      </c>
      <c r="D23" s="17" t="s">
        <v>60</v>
      </c>
      <c r="E23" s="17" t="s">
        <v>25</v>
      </c>
      <c r="F23" s="56">
        <v>112</v>
      </c>
      <c r="G23" s="24">
        <v>94000</v>
      </c>
      <c r="H23" s="34"/>
      <c r="I23" s="56">
        <v>1</v>
      </c>
      <c r="J23" s="24"/>
    </row>
    <row r="24" spans="1:15" x14ac:dyDescent="0.2">
      <c r="A24" s="53">
        <v>16</v>
      </c>
      <c r="B24" s="17" t="s">
        <v>61</v>
      </c>
      <c r="C24" s="39" t="s">
        <v>23</v>
      </c>
      <c r="D24" s="17" t="s">
        <v>62</v>
      </c>
      <c r="E24" s="17" t="s">
        <v>25</v>
      </c>
      <c r="F24" s="56">
        <v>143</v>
      </c>
      <c r="G24" s="24"/>
      <c r="H24" s="34"/>
      <c r="I24" s="56">
        <v>1</v>
      </c>
      <c r="J24" s="24"/>
    </row>
    <row r="25" spans="1:15" x14ac:dyDescent="0.2">
      <c r="A25" s="53">
        <v>17</v>
      </c>
      <c r="B25" s="17" t="s">
        <v>63</v>
      </c>
      <c r="C25" s="39" t="s">
        <v>23</v>
      </c>
      <c r="D25" s="17" t="s">
        <v>64</v>
      </c>
      <c r="E25" s="17" t="s">
        <v>25</v>
      </c>
      <c r="F25" s="56">
        <v>128</v>
      </c>
      <c r="G25" s="24"/>
      <c r="H25" s="34"/>
      <c r="I25" s="56">
        <v>2</v>
      </c>
      <c r="J25" s="24"/>
    </row>
    <row r="26" spans="1:15" x14ac:dyDescent="0.2">
      <c r="A26" s="53">
        <v>18</v>
      </c>
      <c r="B26" s="17" t="s">
        <v>65</v>
      </c>
      <c r="C26" s="39" t="s">
        <v>66</v>
      </c>
      <c r="D26" s="17" t="s">
        <v>67</v>
      </c>
      <c r="E26" s="17" t="s">
        <v>25</v>
      </c>
      <c r="F26" s="56">
        <v>548</v>
      </c>
      <c r="G26" s="24" t="s">
        <v>1</v>
      </c>
      <c r="H26" s="34"/>
      <c r="I26" s="56">
        <v>6</v>
      </c>
      <c r="J26" s="24"/>
    </row>
    <row r="27" spans="1:15" x14ac:dyDescent="0.2">
      <c r="A27" s="51"/>
      <c r="B27" s="18" t="s">
        <v>68</v>
      </c>
      <c r="C27" s="40"/>
      <c r="D27" s="18"/>
      <c r="E27" s="49"/>
      <c r="F27" s="58"/>
      <c r="G27" s="41"/>
      <c r="H27" s="42"/>
      <c r="I27" s="58"/>
      <c r="J27" s="41"/>
    </row>
    <row r="28" spans="1:15" x14ac:dyDescent="0.2">
      <c r="A28" s="53">
        <v>19</v>
      </c>
      <c r="B28" s="19" t="s">
        <v>69</v>
      </c>
      <c r="C28" s="43" t="s">
        <v>66</v>
      </c>
      <c r="D28" s="19" t="s">
        <v>70</v>
      </c>
      <c r="E28" s="19" t="s">
        <v>71</v>
      </c>
      <c r="F28" s="59">
        <v>760</v>
      </c>
      <c r="G28" s="44">
        <v>900050</v>
      </c>
      <c r="H28" s="45" t="s">
        <v>72</v>
      </c>
      <c r="I28" s="59">
        <v>5</v>
      </c>
      <c r="J28" s="44" t="s">
        <v>73</v>
      </c>
      <c r="K28" s="2"/>
      <c r="M28" s="4"/>
      <c r="N28" s="4"/>
      <c r="O28" s="4"/>
    </row>
    <row r="29" spans="1:15" x14ac:dyDescent="0.2">
      <c r="A29" s="51"/>
      <c r="B29" s="15" t="s">
        <v>74</v>
      </c>
      <c r="C29" s="38"/>
      <c r="D29" s="15"/>
      <c r="E29" s="26"/>
      <c r="F29" s="55"/>
      <c r="G29" s="23"/>
      <c r="H29" s="33"/>
      <c r="I29" s="55"/>
      <c r="J29" s="23"/>
      <c r="K29" s="2"/>
    </row>
    <row r="30" spans="1:15" x14ac:dyDescent="0.2">
      <c r="A30" s="53">
        <v>20</v>
      </c>
      <c r="B30" s="17" t="s">
        <v>75</v>
      </c>
      <c r="C30" s="39" t="s">
        <v>23</v>
      </c>
      <c r="D30" s="17" t="s">
        <v>76</v>
      </c>
      <c r="E30" s="17" t="s">
        <v>25</v>
      </c>
      <c r="F30" s="56">
        <v>250</v>
      </c>
      <c r="G30" s="24">
        <v>290000</v>
      </c>
      <c r="H30" s="34"/>
      <c r="I30" s="56">
        <v>3</v>
      </c>
      <c r="J30" s="24" t="s">
        <v>73</v>
      </c>
      <c r="K30" s="2"/>
    </row>
    <row r="31" spans="1:15" x14ac:dyDescent="0.2">
      <c r="A31" s="53">
        <v>999</v>
      </c>
      <c r="B31" s="17" t="s">
        <v>77</v>
      </c>
      <c r="C31" s="39" t="s">
        <v>23</v>
      </c>
      <c r="D31" s="17" t="s">
        <v>78</v>
      </c>
      <c r="E31" s="17" t="s">
        <v>25</v>
      </c>
      <c r="F31" s="56">
        <v>30</v>
      </c>
      <c r="G31" s="24">
        <v>0</v>
      </c>
      <c r="H31" s="34"/>
      <c r="I31" s="56">
        <v>1</v>
      </c>
      <c r="J31" s="24"/>
      <c r="K31" s="2"/>
    </row>
    <row r="32" spans="1:15" x14ac:dyDescent="0.2">
      <c r="A32" s="53">
        <v>21</v>
      </c>
      <c r="B32" s="17" t="s">
        <v>79</v>
      </c>
      <c r="C32" s="39" t="s">
        <v>23</v>
      </c>
      <c r="D32" s="17" t="s">
        <v>80</v>
      </c>
      <c r="E32" s="17" t="s">
        <v>25</v>
      </c>
      <c r="F32" s="56">
        <v>450</v>
      </c>
      <c r="G32" s="24">
        <v>71000</v>
      </c>
      <c r="H32" s="34"/>
      <c r="I32" s="56">
        <v>6</v>
      </c>
      <c r="J32" s="24"/>
      <c r="K32" s="2"/>
    </row>
    <row r="33" spans="1:16" x14ac:dyDescent="0.2">
      <c r="A33" s="53">
        <v>22</v>
      </c>
      <c r="B33" s="17" t="s">
        <v>81</v>
      </c>
      <c r="C33" s="39" t="s">
        <v>23</v>
      </c>
      <c r="D33" s="17" t="s">
        <v>82</v>
      </c>
      <c r="E33" s="17" t="s">
        <v>25</v>
      </c>
      <c r="F33" s="56">
        <v>417</v>
      </c>
      <c r="G33" s="24">
        <v>750000</v>
      </c>
      <c r="H33" s="34"/>
      <c r="I33" s="56">
        <v>2</v>
      </c>
      <c r="J33" s="24" t="s">
        <v>73</v>
      </c>
      <c r="K33" s="53"/>
    </row>
    <row r="34" spans="1:16" x14ac:dyDescent="0.2">
      <c r="A34" s="51"/>
      <c r="B34" s="18" t="s">
        <v>83</v>
      </c>
      <c r="C34" s="71" t="s">
        <v>1</v>
      </c>
      <c r="D34" s="49" t="s">
        <v>1</v>
      </c>
      <c r="E34" s="49" t="s">
        <v>1</v>
      </c>
      <c r="F34" s="58" t="s">
        <v>1</v>
      </c>
      <c r="G34" s="41" t="s">
        <v>1</v>
      </c>
      <c r="H34" s="42"/>
      <c r="I34" s="58" t="s">
        <v>1</v>
      </c>
      <c r="J34" s="41" t="s">
        <v>1</v>
      </c>
      <c r="K34" s="2"/>
      <c r="M34" s="4"/>
      <c r="N34" s="4"/>
    </row>
    <row r="35" spans="1:16" x14ac:dyDescent="0.2">
      <c r="A35" s="53">
        <v>23</v>
      </c>
      <c r="B35" s="19" t="s">
        <v>84</v>
      </c>
      <c r="C35" s="43" t="s">
        <v>23</v>
      </c>
      <c r="D35" s="19" t="s">
        <v>85</v>
      </c>
      <c r="E35" s="19" t="s">
        <v>25</v>
      </c>
      <c r="F35" s="59">
        <v>920</v>
      </c>
      <c r="G35" s="44"/>
      <c r="H35" s="45" t="s">
        <v>72</v>
      </c>
      <c r="I35" s="59">
        <v>2</v>
      </c>
      <c r="J35" s="44" t="s">
        <v>86</v>
      </c>
      <c r="N35" s="4"/>
    </row>
    <row r="36" spans="1:16" x14ac:dyDescent="0.2">
      <c r="A36" s="53">
        <v>24</v>
      </c>
      <c r="B36" s="19" t="s">
        <v>87</v>
      </c>
      <c r="C36" s="43" t="s">
        <v>23</v>
      </c>
      <c r="D36" s="19" t="s">
        <v>88</v>
      </c>
      <c r="E36" s="19" t="s">
        <v>25</v>
      </c>
      <c r="F36" s="59">
        <v>537</v>
      </c>
      <c r="G36" s="44">
        <v>0</v>
      </c>
      <c r="H36" s="45" t="s">
        <v>72</v>
      </c>
      <c r="I36" s="59">
        <v>2</v>
      </c>
      <c r="J36" s="44" t="s">
        <v>89</v>
      </c>
      <c r="N36" s="4"/>
    </row>
    <row r="37" spans="1:16" x14ac:dyDescent="0.2">
      <c r="A37" s="53">
        <v>25</v>
      </c>
      <c r="B37" s="19" t="s">
        <v>90</v>
      </c>
      <c r="C37" s="43" t="s">
        <v>23</v>
      </c>
      <c r="D37" s="19" t="s">
        <v>91</v>
      </c>
      <c r="E37" s="19" t="s">
        <v>25</v>
      </c>
      <c r="F37" s="59">
        <v>1095</v>
      </c>
      <c r="G37" s="44"/>
      <c r="H37" s="45" t="s">
        <v>72</v>
      </c>
      <c r="I37" s="59">
        <v>2</v>
      </c>
      <c r="J37" s="44" t="s">
        <v>86</v>
      </c>
      <c r="N37" s="4"/>
    </row>
    <row r="38" spans="1:16" x14ac:dyDescent="0.2">
      <c r="A38" s="10">
        <v>26</v>
      </c>
      <c r="B38" s="21" t="s">
        <v>92</v>
      </c>
      <c r="C38" s="46" t="s">
        <v>23</v>
      </c>
      <c r="D38" s="21" t="s">
        <v>93</v>
      </c>
      <c r="E38" s="21" t="s">
        <v>25</v>
      </c>
      <c r="F38" s="60">
        <v>217</v>
      </c>
      <c r="G38" s="47">
        <v>0</v>
      </c>
      <c r="H38" s="48" t="s">
        <v>94</v>
      </c>
      <c r="I38" s="60">
        <v>1</v>
      </c>
      <c r="J38" s="47" t="s">
        <v>86</v>
      </c>
      <c r="N38" s="4"/>
    </row>
    <row r="39" spans="1:16" x14ac:dyDescent="0.2">
      <c r="A39" s="51"/>
      <c r="B39" s="15" t="s">
        <v>95</v>
      </c>
      <c r="C39" s="38"/>
      <c r="D39" s="15"/>
      <c r="E39" s="26"/>
      <c r="F39" s="55"/>
      <c r="G39" s="23"/>
      <c r="H39" s="33"/>
      <c r="I39" s="55"/>
      <c r="J39" s="23"/>
      <c r="N39" s="4"/>
    </row>
    <row r="40" spans="1:16" x14ac:dyDescent="0.2">
      <c r="A40" s="53">
        <v>27</v>
      </c>
      <c r="B40" s="17" t="s">
        <v>96</v>
      </c>
      <c r="C40" s="39" t="s">
        <v>23</v>
      </c>
      <c r="D40" s="17" t="s">
        <v>97</v>
      </c>
      <c r="E40" s="17" t="s">
        <v>54</v>
      </c>
      <c r="F40" s="56">
        <v>276</v>
      </c>
      <c r="G40" s="24">
        <v>469000</v>
      </c>
      <c r="H40" s="34"/>
      <c r="I40" s="56">
        <v>2</v>
      </c>
      <c r="J40" s="24"/>
      <c r="N40" s="4"/>
      <c r="P40" s="4"/>
    </row>
    <row r="41" spans="1:16" x14ac:dyDescent="0.2">
      <c r="A41" s="10">
        <v>28</v>
      </c>
      <c r="B41" s="22" t="s">
        <v>98</v>
      </c>
      <c r="C41" s="72" t="s">
        <v>66</v>
      </c>
      <c r="D41" s="22" t="s">
        <v>99</v>
      </c>
      <c r="E41" s="22" t="s">
        <v>100</v>
      </c>
      <c r="F41" s="73"/>
      <c r="G41" s="25">
        <v>2680000</v>
      </c>
      <c r="H41" s="35"/>
      <c r="I41" s="57">
        <v>12</v>
      </c>
      <c r="J41" s="25" t="s">
        <v>101</v>
      </c>
      <c r="N41" s="4"/>
      <c r="P41" s="5" t="s">
        <v>1</v>
      </c>
    </row>
    <row r="42" spans="1:16" x14ac:dyDescent="0.2">
      <c r="A42" s="53"/>
      <c r="B42" s="20"/>
      <c r="C42" s="16"/>
      <c r="D42" s="20"/>
      <c r="E42" s="74"/>
      <c r="F42" s="75"/>
      <c r="G42" s="76"/>
      <c r="H42" s="77"/>
      <c r="I42" s="75"/>
      <c r="J42" s="76"/>
      <c r="N42" s="4"/>
    </row>
    <row r="43" spans="1:16" x14ac:dyDescent="0.2">
      <c r="A43" s="69" t="s">
        <v>2</v>
      </c>
      <c r="B43" s="7" t="s">
        <v>3</v>
      </c>
      <c r="C43" s="6"/>
      <c r="D43" s="7"/>
      <c r="E43" s="7" t="s">
        <v>6</v>
      </c>
      <c r="F43" s="30" t="s">
        <v>7</v>
      </c>
      <c r="G43" s="28" t="s">
        <v>8</v>
      </c>
      <c r="H43" s="28" t="s">
        <v>9</v>
      </c>
      <c r="I43" s="30" t="s">
        <v>10</v>
      </c>
      <c r="J43" s="28"/>
      <c r="N43" s="4"/>
    </row>
    <row r="44" spans="1:16" x14ac:dyDescent="0.2">
      <c r="A44" s="70"/>
      <c r="B44" s="9"/>
      <c r="C44" s="8"/>
      <c r="D44" s="9"/>
      <c r="E44" s="78"/>
      <c r="F44" s="31"/>
      <c r="G44" s="50">
        <v>42370</v>
      </c>
      <c r="H44" s="29" t="s">
        <v>14</v>
      </c>
      <c r="I44" s="31" t="s">
        <v>15</v>
      </c>
      <c r="J44" s="29"/>
      <c r="N44" s="4"/>
    </row>
    <row r="45" spans="1:16" x14ac:dyDescent="0.2">
      <c r="A45" s="51"/>
      <c r="B45" s="18" t="s">
        <v>102</v>
      </c>
      <c r="C45" s="40"/>
      <c r="D45" s="18"/>
      <c r="E45" s="49"/>
      <c r="F45" s="58"/>
      <c r="G45" s="41"/>
      <c r="H45" s="42"/>
      <c r="I45" s="79" t="s">
        <v>1</v>
      </c>
      <c r="J45" s="41" t="s">
        <v>1</v>
      </c>
    </row>
    <row r="46" spans="1:16" x14ac:dyDescent="0.2">
      <c r="A46" s="53">
        <v>29</v>
      </c>
      <c r="B46" s="19" t="s">
        <v>102</v>
      </c>
      <c r="C46" s="43" t="s">
        <v>103</v>
      </c>
      <c r="D46" s="19" t="s">
        <v>104</v>
      </c>
      <c r="E46" s="19" t="s">
        <v>54</v>
      </c>
      <c r="F46" s="59">
        <v>5020</v>
      </c>
      <c r="G46" s="44">
        <v>7080000</v>
      </c>
      <c r="H46" s="45"/>
      <c r="I46" s="59">
        <v>18</v>
      </c>
      <c r="J46" s="44" t="s">
        <v>105</v>
      </c>
    </row>
    <row r="47" spans="1:16" x14ac:dyDescent="0.2">
      <c r="A47" s="53">
        <v>30</v>
      </c>
      <c r="B47" s="19" t="s">
        <v>106</v>
      </c>
      <c r="C47" s="43" t="s">
        <v>23</v>
      </c>
      <c r="D47" s="19" t="s">
        <v>107</v>
      </c>
      <c r="E47" s="19" t="s">
        <v>25</v>
      </c>
      <c r="F47" s="59">
        <v>433</v>
      </c>
      <c r="G47" s="44">
        <v>0</v>
      </c>
      <c r="H47" s="45"/>
      <c r="I47" s="59">
        <v>2</v>
      </c>
      <c r="J47" s="44" t="s">
        <v>1</v>
      </c>
    </row>
    <row r="48" spans="1:16" x14ac:dyDescent="0.2">
      <c r="A48" s="51"/>
      <c r="B48" s="15" t="s">
        <v>108</v>
      </c>
      <c r="C48" s="38"/>
      <c r="D48" s="15"/>
      <c r="E48" s="26"/>
      <c r="F48" s="55"/>
      <c r="G48" s="23"/>
      <c r="H48" s="33"/>
      <c r="I48" s="55"/>
      <c r="J48" s="23"/>
    </row>
    <row r="49" spans="1:10" x14ac:dyDescent="0.2">
      <c r="A49" s="53">
        <v>31</v>
      </c>
      <c r="B49" s="17" t="s">
        <v>108</v>
      </c>
      <c r="C49" s="39" t="s">
        <v>66</v>
      </c>
      <c r="D49" s="17" t="s">
        <v>109</v>
      </c>
      <c r="E49" s="17" t="s">
        <v>25</v>
      </c>
      <c r="F49" s="56">
        <v>2460</v>
      </c>
      <c r="G49" s="24"/>
      <c r="H49" s="34" t="s">
        <v>72</v>
      </c>
      <c r="I49" s="56">
        <v>8</v>
      </c>
      <c r="J49" s="24"/>
    </row>
    <row r="50" spans="1:10" x14ac:dyDescent="0.2">
      <c r="A50" s="51"/>
      <c r="B50" s="18" t="s">
        <v>110</v>
      </c>
      <c r="C50" s="40"/>
      <c r="D50" s="18"/>
      <c r="E50" s="49"/>
      <c r="F50" s="58"/>
      <c r="G50" s="41"/>
      <c r="H50" s="42"/>
      <c r="I50" s="58"/>
      <c r="J50" s="41"/>
    </row>
    <row r="51" spans="1:10" x14ac:dyDescent="0.2">
      <c r="A51" s="53">
        <v>32</v>
      </c>
      <c r="B51" s="19" t="s">
        <v>111</v>
      </c>
      <c r="C51" s="43" t="s">
        <v>103</v>
      </c>
      <c r="D51" s="19" t="s">
        <v>112</v>
      </c>
      <c r="E51" s="19" t="s">
        <v>25</v>
      </c>
      <c r="F51" s="66">
        <v>2200</v>
      </c>
      <c r="G51" s="44"/>
      <c r="H51" s="45" t="s">
        <v>72</v>
      </c>
      <c r="I51" s="66">
        <v>10</v>
      </c>
      <c r="J51" s="44" t="s">
        <v>1</v>
      </c>
    </row>
    <row r="52" spans="1:10" x14ac:dyDescent="0.2">
      <c r="A52" s="53">
        <v>33</v>
      </c>
      <c r="B52" s="19" t="s">
        <v>113</v>
      </c>
      <c r="C52" s="43" t="s">
        <v>23</v>
      </c>
      <c r="D52" s="19" t="s">
        <v>114</v>
      </c>
      <c r="E52" s="19" t="s">
        <v>115</v>
      </c>
      <c r="F52" s="59">
        <v>100</v>
      </c>
      <c r="G52" s="44"/>
      <c r="H52" s="45" t="s">
        <v>72</v>
      </c>
      <c r="I52" s="59">
        <v>2</v>
      </c>
      <c r="J52" s="44" t="s">
        <v>116</v>
      </c>
    </row>
    <row r="53" spans="1:10" x14ac:dyDescent="0.2">
      <c r="A53" s="51"/>
      <c r="B53" s="15" t="s">
        <v>117</v>
      </c>
      <c r="C53" s="38"/>
      <c r="D53" s="15"/>
      <c r="E53" s="26"/>
      <c r="F53" s="55"/>
      <c r="G53" s="23"/>
      <c r="H53" s="33"/>
      <c r="I53" s="55"/>
      <c r="J53" s="23"/>
    </row>
    <row r="54" spans="1:10" x14ac:dyDescent="0.2">
      <c r="A54" s="53">
        <v>34</v>
      </c>
      <c r="B54" s="17" t="s">
        <v>117</v>
      </c>
      <c r="C54" s="39" t="s">
        <v>66</v>
      </c>
      <c r="D54" s="17" t="s">
        <v>118</v>
      </c>
      <c r="E54" s="17" t="s">
        <v>25</v>
      </c>
      <c r="F54" s="56">
        <v>1016</v>
      </c>
      <c r="G54" s="24">
        <v>150000</v>
      </c>
      <c r="H54" s="34"/>
      <c r="I54" s="56">
        <v>5</v>
      </c>
      <c r="J54" s="24"/>
    </row>
    <row r="55" spans="1:10" x14ac:dyDescent="0.2">
      <c r="A55" s="51"/>
      <c r="B55" s="18" t="s">
        <v>119</v>
      </c>
      <c r="C55" s="40"/>
      <c r="D55" s="18"/>
      <c r="E55" s="49"/>
      <c r="F55" s="58"/>
      <c r="G55" s="41"/>
      <c r="H55" s="42"/>
      <c r="I55" s="58"/>
      <c r="J55" s="41"/>
    </row>
    <row r="56" spans="1:10" x14ac:dyDescent="0.2">
      <c r="A56" s="53">
        <v>35</v>
      </c>
      <c r="B56" s="19" t="s">
        <v>120</v>
      </c>
      <c r="C56" s="43" t="s">
        <v>23</v>
      </c>
      <c r="D56" s="19" t="s">
        <v>121</v>
      </c>
      <c r="E56" s="19" t="s">
        <v>54</v>
      </c>
      <c r="F56" s="59">
        <v>360</v>
      </c>
      <c r="G56" s="44">
        <v>750000</v>
      </c>
      <c r="H56" s="45" t="s">
        <v>72</v>
      </c>
      <c r="I56" s="59">
        <v>3</v>
      </c>
      <c r="J56" s="44"/>
    </row>
    <row r="57" spans="1:10" x14ac:dyDescent="0.2">
      <c r="A57" s="53">
        <v>36</v>
      </c>
      <c r="B57" s="19" t="s">
        <v>122</v>
      </c>
      <c r="C57" s="43" t="s">
        <v>23</v>
      </c>
      <c r="D57" s="19" t="s">
        <v>123</v>
      </c>
      <c r="E57" s="19" t="s">
        <v>25</v>
      </c>
      <c r="F57" s="59">
        <v>430</v>
      </c>
      <c r="G57" s="44">
        <v>280000</v>
      </c>
      <c r="H57" s="45" t="s">
        <v>72</v>
      </c>
      <c r="I57" s="59">
        <v>3</v>
      </c>
      <c r="J57" s="44"/>
    </row>
    <row r="58" spans="1:10" x14ac:dyDescent="0.2">
      <c r="A58" s="51" t="s">
        <v>1</v>
      </c>
      <c r="B58" s="15" t="s">
        <v>124</v>
      </c>
      <c r="C58" s="38"/>
      <c r="D58" s="15"/>
      <c r="E58" s="26"/>
      <c r="F58" s="55"/>
      <c r="G58" s="23"/>
      <c r="H58" s="33"/>
      <c r="I58" s="55"/>
      <c r="J58" s="23"/>
    </row>
    <row r="59" spans="1:10" x14ac:dyDescent="0.2">
      <c r="A59" s="53">
        <v>37</v>
      </c>
      <c r="B59" s="17" t="s">
        <v>125</v>
      </c>
      <c r="C59" s="39" t="s">
        <v>103</v>
      </c>
      <c r="D59" s="17" t="s">
        <v>126</v>
      </c>
      <c r="E59" s="17" t="s">
        <v>25</v>
      </c>
      <c r="F59" s="56">
        <v>2221</v>
      </c>
      <c r="G59" s="24">
        <v>2250000</v>
      </c>
      <c r="H59" s="34" t="s">
        <v>94</v>
      </c>
      <c r="I59" s="56">
        <v>12</v>
      </c>
      <c r="J59" s="24"/>
    </row>
    <row r="60" spans="1:10" x14ac:dyDescent="0.2">
      <c r="A60" s="53">
        <v>38</v>
      </c>
      <c r="B60" s="17" t="s">
        <v>127</v>
      </c>
      <c r="C60" s="39" t="s">
        <v>23</v>
      </c>
      <c r="D60" s="17" t="s">
        <v>128</v>
      </c>
      <c r="E60" s="17" t="s">
        <v>25</v>
      </c>
      <c r="F60" s="56">
        <v>94</v>
      </c>
      <c r="G60" s="24">
        <v>20000</v>
      </c>
      <c r="H60" s="34" t="s">
        <v>72</v>
      </c>
      <c r="I60" s="56">
        <v>1</v>
      </c>
      <c r="J60" s="24"/>
    </row>
    <row r="61" spans="1:10" x14ac:dyDescent="0.2">
      <c r="A61" s="53">
        <f>--A7022</f>
        <v>0</v>
      </c>
      <c r="B61" s="17" t="s">
        <v>129</v>
      </c>
      <c r="C61" s="39"/>
      <c r="D61" s="17"/>
      <c r="E61" s="17" t="s">
        <v>115</v>
      </c>
      <c r="F61" s="56">
        <v>550</v>
      </c>
      <c r="G61" s="24"/>
      <c r="H61" s="34" t="s">
        <v>72</v>
      </c>
      <c r="I61" s="56"/>
      <c r="J61" s="24" t="s">
        <v>130</v>
      </c>
    </row>
    <row r="62" spans="1:10" x14ac:dyDescent="0.2">
      <c r="A62" s="53">
        <v>39</v>
      </c>
      <c r="B62" s="17" t="s">
        <v>131</v>
      </c>
      <c r="C62" s="39" t="s">
        <v>23</v>
      </c>
      <c r="D62" s="17" t="s">
        <v>132</v>
      </c>
      <c r="E62" s="17" t="s">
        <v>54</v>
      </c>
      <c r="F62" s="56">
        <v>640</v>
      </c>
      <c r="G62" s="24">
        <v>1350000</v>
      </c>
      <c r="H62" s="34" t="s">
        <v>72</v>
      </c>
      <c r="I62" s="56">
        <v>4</v>
      </c>
      <c r="J62" s="24"/>
    </row>
    <row r="63" spans="1:10" x14ac:dyDescent="0.2">
      <c r="A63" s="51"/>
      <c r="B63" s="18" t="s">
        <v>133</v>
      </c>
      <c r="C63" s="40"/>
      <c r="D63" s="18"/>
      <c r="E63" s="49"/>
      <c r="F63" s="58"/>
      <c r="G63" s="41"/>
      <c r="H63" s="42"/>
      <c r="I63" s="58"/>
      <c r="J63" s="41"/>
    </row>
    <row r="64" spans="1:10" x14ac:dyDescent="0.2">
      <c r="A64" s="53">
        <v>40</v>
      </c>
      <c r="B64" s="19" t="s">
        <v>133</v>
      </c>
      <c r="C64" s="43" t="s">
        <v>134</v>
      </c>
      <c r="D64" s="80" t="s">
        <v>135</v>
      </c>
      <c r="E64" s="19" t="s">
        <v>54</v>
      </c>
      <c r="F64" s="59">
        <v>638</v>
      </c>
      <c r="G64" s="44">
        <v>1225000</v>
      </c>
      <c r="H64" s="45" t="s">
        <v>72</v>
      </c>
      <c r="I64" s="59"/>
      <c r="J64" s="44"/>
    </row>
    <row r="65" spans="1:10" x14ac:dyDescent="0.2">
      <c r="A65" s="51"/>
      <c r="B65" s="15" t="s">
        <v>136</v>
      </c>
      <c r="C65" s="38"/>
      <c r="D65" s="15"/>
      <c r="E65" s="26"/>
      <c r="F65" s="55"/>
      <c r="G65" s="23"/>
      <c r="H65" s="33"/>
      <c r="I65" s="55"/>
      <c r="J65" s="23"/>
    </row>
    <row r="66" spans="1:10" x14ac:dyDescent="0.2">
      <c r="A66" s="53">
        <v>41</v>
      </c>
      <c r="B66" s="17" t="s">
        <v>137</v>
      </c>
      <c r="C66" s="39" t="s">
        <v>23</v>
      </c>
      <c r="D66" s="17" t="s">
        <v>138</v>
      </c>
      <c r="E66" s="17" t="s">
        <v>25</v>
      </c>
      <c r="F66" s="56">
        <v>320</v>
      </c>
      <c r="G66" s="24">
        <v>250000</v>
      </c>
      <c r="H66" s="34" t="s">
        <v>72</v>
      </c>
      <c r="I66" s="56">
        <v>2</v>
      </c>
      <c r="J66" s="24"/>
    </row>
    <row r="67" spans="1:10" x14ac:dyDescent="0.2">
      <c r="A67" s="53">
        <v>42</v>
      </c>
      <c r="B67" s="17" t="s">
        <v>139</v>
      </c>
      <c r="C67" s="39" t="s">
        <v>23</v>
      </c>
      <c r="D67" s="17" t="s">
        <v>140</v>
      </c>
      <c r="E67" s="17" t="s">
        <v>25</v>
      </c>
      <c r="F67" s="56">
        <v>195</v>
      </c>
      <c r="G67" s="24">
        <v>0</v>
      </c>
      <c r="H67" s="34" t="s">
        <v>94</v>
      </c>
      <c r="I67" s="56">
        <v>2</v>
      </c>
      <c r="J67" s="24" t="s">
        <v>116</v>
      </c>
    </row>
    <row r="68" spans="1:10" x14ac:dyDescent="0.2">
      <c r="A68" s="53">
        <v>43</v>
      </c>
      <c r="B68" s="17" t="s">
        <v>136</v>
      </c>
      <c r="C68" s="39" t="s">
        <v>66</v>
      </c>
      <c r="D68" s="17" t="s">
        <v>141</v>
      </c>
      <c r="E68" s="17" t="s">
        <v>142</v>
      </c>
      <c r="F68" s="56">
        <v>1375</v>
      </c>
      <c r="G68" s="24">
        <v>1280000</v>
      </c>
      <c r="H68" s="34" t="s">
        <v>72</v>
      </c>
      <c r="I68" s="56">
        <v>5</v>
      </c>
      <c r="J68" s="24"/>
    </row>
    <row r="69" spans="1:10" x14ac:dyDescent="0.2">
      <c r="A69" s="53">
        <v>44</v>
      </c>
      <c r="B69" s="17" t="s">
        <v>143</v>
      </c>
      <c r="C69" s="39" t="s">
        <v>23</v>
      </c>
      <c r="D69" s="17" t="s">
        <v>144</v>
      </c>
      <c r="E69" s="17" t="s">
        <v>25</v>
      </c>
      <c r="F69" s="56">
        <v>900</v>
      </c>
      <c r="G69" s="24"/>
      <c r="H69" s="34" t="s">
        <v>94</v>
      </c>
      <c r="I69" s="56">
        <v>4</v>
      </c>
      <c r="J69" s="24"/>
    </row>
    <row r="70" spans="1:10" x14ac:dyDescent="0.2">
      <c r="A70" s="10">
        <v>45</v>
      </c>
      <c r="B70" s="22" t="s">
        <v>145</v>
      </c>
      <c r="C70" s="72" t="s">
        <v>66</v>
      </c>
      <c r="D70" s="22"/>
      <c r="E70" s="22"/>
      <c r="F70" s="57"/>
      <c r="G70" s="25"/>
      <c r="H70" s="35" t="s">
        <v>72</v>
      </c>
      <c r="I70" s="57"/>
      <c r="J70" s="25"/>
    </row>
    <row r="71" spans="1:10" x14ac:dyDescent="0.2">
      <c r="A71" s="69" t="s">
        <v>2</v>
      </c>
      <c r="B71" s="7" t="s">
        <v>3</v>
      </c>
      <c r="C71" s="6"/>
      <c r="D71" s="7"/>
      <c r="E71" s="7" t="s">
        <v>6</v>
      </c>
      <c r="F71" s="30" t="s">
        <v>7</v>
      </c>
      <c r="G71" s="28" t="s">
        <v>8</v>
      </c>
      <c r="H71" s="28" t="s">
        <v>9</v>
      </c>
      <c r="I71" s="30" t="s">
        <v>10</v>
      </c>
      <c r="J71" s="28"/>
    </row>
    <row r="72" spans="1:10" x14ac:dyDescent="0.2">
      <c r="A72" s="70"/>
      <c r="B72" s="9"/>
      <c r="C72" s="8"/>
      <c r="D72" s="9"/>
      <c r="E72" s="78"/>
      <c r="F72" s="31"/>
      <c r="G72" s="50">
        <v>42370</v>
      </c>
      <c r="H72" s="29" t="s">
        <v>14</v>
      </c>
      <c r="I72" s="31" t="s">
        <v>15</v>
      </c>
      <c r="J72" s="29"/>
    </row>
    <row r="73" spans="1:10" x14ac:dyDescent="0.2">
      <c r="A73" s="51"/>
      <c r="B73" s="18" t="s">
        <v>146</v>
      </c>
      <c r="C73" s="40"/>
      <c r="D73" s="18"/>
      <c r="E73" s="49"/>
      <c r="F73" s="58"/>
      <c r="G73" s="41"/>
      <c r="H73" s="42"/>
      <c r="I73" s="58"/>
      <c r="J73" s="41"/>
    </row>
    <row r="74" spans="1:10" x14ac:dyDescent="0.2">
      <c r="A74" s="53">
        <v>46</v>
      </c>
      <c r="B74" s="19" t="s">
        <v>147</v>
      </c>
      <c r="C74" s="43" t="s">
        <v>23</v>
      </c>
      <c r="D74" s="19" t="s">
        <v>148</v>
      </c>
      <c r="E74" s="19" t="s">
        <v>25</v>
      </c>
      <c r="F74" s="59">
        <v>420</v>
      </c>
      <c r="G74" s="44">
        <v>250000</v>
      </c>
      <c r="H74" s="45" t="s">
        <v>72</v>
      </c>
      <c r="I74" s="59">
        <v>2</v>
      </c>
      <c r="J74" s="44"/>
    </row>
    <row r="75" spans="1:10" x14ac:dyDescent="0.2">
      <c r="A75" s="53">
        <v>47</v>
      </c>
      <c r="B75" s="19" t="s">
        <v>149</v>
      </c>
      <c r="C75" s="43" t="s">
        <v>23</v>
      </c>
      <c r="D75" s="19" t="s">
        <v>150</v>
      </c>
      <c r="E75" s="19" t="s">
        <v>25</v>
      </c>
      <c r="F75" s="59">
        <v>504</v>
      </c>
      <c r="G75" s="44"/>
      <c r="H75" s="45" t="s">
        <v>72</v>
      </c>
      <c r="I75" s="59">
        <v>3</v>
      </c>
      <c r="J75" s="44"/>
    </row>
    <row r="76" spans="1:10" x14ac:dyDescent="0.2">
      <c r="A76" s="53">
        <v>48</v>
      </c>
      <c r="B76" s="19" t="s">
        <v>146</v>
      </c>
      <c r="C76" s="43" t="s">
        <v>66</v>
      </c>
      <c r="D76" s="19" t="s">
        <v>151</v>
      </c>
      <c r="E76" s="19" t="s">
        <v>25</v>
      </c>
      <c r="F76" s="59">
        <v>761</v>
      </c>
      <c r="G76" s="44">
        <v>110000</v>
      </c>
      <c r="H76" s="45" t="s">
        <v>152</v>
      </c>
      <c r="I76" s="59">
        <v>6</v>
      </c>
      <c r="J76" s="44" t="s">
        <v>153</v>
      </c>
    </row>
    <row r="77" spans="1:10" x14ac:dyDescent="0.2">
      <c r="A77" s="53">
        <v>49</v>
      </c>
      <c r="B77" s="19" t="s">
        <v>154</v>
      </c>
      <c r="C77" s="43" t="s">
        <v>23</v>
      </c>
      <c r="D77" s="19" t="s">
        <v>155</v>
      </c>
      <c r="E77" s="19" t="s">
        <v>25</v>
      </c>
      <c r="F77" s="59">
        <v>457</v>
      </c>
      <c r="G77" s="44">
        <v>570000</v>
      </c>
      <c r="H77" s="45" t="s">
        <v>72</v>
      </c>
      <c r="I77" s="59">
        <v>2</v>
      </c>
      <c r="J77" s="44"/>
    </row>
    <row r="78" spans="1:10" x14ac:dyDescent="0.2">
      <c r="A78" s="53">
        <v>50</v>
      </c>
      <c r="B78" s="19" t="s">
        <v>156</v>
      </c>
      <c r="C78" s="43" t="s">
        <v>23</v>
      </c>
      <c r="D78" s="19" t="s">
        <v>157</v>
      </c>
      <c r="E78" s="19" t="s">
        <v>25</v>
      </c>
      <c r="F78" s="59">
        <v>529</v>
      </c>
      <c r="G78" s="44">
        <v>260000</v>
      </c>
      <c r="H78" s="45" t="s">
        <v>72</v>
      </c>
      <c r="I78" s="59">
        <v>3</v>
      </c>
      <c r="J78" s="44" t="s">
        <v>158</v>
      </c>
    </row>
    <row r="79" spans="1:10" x14ac:dyDescent="0.2">
      <c r="A79" s="53">
        <v>51</v>
      </c>
      <c r="B79" s="19" t="s">
        <v>159</v>
      </c>
      <c r="C79" s="43" t="s">
        <v>23</v>
      </c>
      <c r="D79" s="19" t="s">
        <v>160</v>
      </c>
      <c r="E79" s="19" t="s">
        <v>25</v>
      </c>
      <c r="F79" s="59">
        <v>236</v>
      </c>
      <c r="G79" s="44">
        <v>70000</v>
      </c>
      <c r="H79" s="45" t="s">
        <v>72</v>
      </c>
      <c r="I79" s="59">
        <v>3</v>
      </c>
      <c r="J79" s="44"/>
    </row>
    <row r="80" spans="1:10" x14ac:dyDescent="0.2">
      <c r="A80" s="51"/>
      <c r="B80" s="15" t="s">
        <v>161</v>
      </c>
      <c r="C80" s="38"/>
      <c r="D80" s="15"/>
      <c r="E80" s="26"/>
      <c r="F80" s="55"/>
      <c r="G80" s="23"/>
      <c r="H80" s="33"/>
      <c r="I80" s="55"/>
      <c r="J80" s="23"/>
    </row>
    <row r="81" spans="1:12" x14ac:dyDescent="0.2">
      <c r="A81" s="53">
        <v>52</v>
      </c>
      <c r="B81" s="17" t="s">
        <v>162</v>
      </c>
      <c r="C81" s="39" t="s">
        <v>23</v>
      </c>
      <c r="D81" s="17" t="s">
        <v>163</v>
      </c>
      <c r="E81" s="17" t="s">
        <v>25</v>
      </c>
      <c r="F81" s="56">
        <v>130</v>
      </c>
      <c r="G81" s="24">
        <v>0</v>
      </c>
      <c r="H81" s="34" t="s">
        <v>72</v>
      </c>
      <c r="I81" s="56">
        <v>2</v>
      </c>
      <c r="J81" s="24" t="s">
        <v>116</v>
      </c>
    </row>
    <row r="82" spans="1:12" x14ac:dyDescent="0.2">
      <c r="A82" s="10">
        <v>53</v>
      </c>
      <c r="B82" s="22" t="s">
        <v>164</v>
      </c>
      <c r="C82" s="72" t="s">
        <v>23</v>
      </c>
      <c r="D82" s="22" t="s">
        <v>165</v>
      </c>
      <c r="E82" s="22" t="s">
        <v>25</v>
      </c>
      <c r="F82" s="57"/>
      <c r="G82" s="25"/>
      <c r="H82" s="35" t="s">
        <v>72</v>
      </c>
      <c r="I82" s="57">
        <v>4</v>
      </c>
      <c r="J82" s="25" t="s">
        <v>166</v>
      </c>
    </row>
    <row r="83" spans="1:12" s="3" customFormat="1" x14ac:dyDescent="0.2">
      <c r="A83" s="67"/>
      <c r="B83" s="81" t="s">
        <v>167</v>
      </c>
      <c r="C83" s="82"/>
      <c r="D83" s="81"/>
      <c r="E83" s="81"/>
      <c r="F83" s="83">
        <f>SUM(F7:F82)</f>
        <v>34280</v>
      </c>
      <c r="G83" s="84">
        <f>SUM(G7:G82)</f>
        <v>32865790</v>
      </c>
      <c r="H83" s="85"/>
      <c r="I83" s="83">
        <f>SUM(I7:I82)</f>
        <v>194</v>
      </c>
      <c r="J83" s="84"/>
      <c r="L83" s="68"/>
    </row>
    <row r="85" spans="1:12" x14ac:dyDescent="0.2">
      <c r="H85" s="5" t="s">
        <v>168</v>
      </c>
    </row>
    <row r="87" spans="1:12" x14ac:dyDescent="0.2">
      <c r="A87" s="51">
        <v>53</v>
      </c>
      <c r="B87" s="52" t="s">
        <v>169</v>
      </c>
      <c r="C87" s="61"/>
      <c r="D87" s="62"/>
    </row>
    <row r="88" spans="1:12" x14ac:dyDescent="0.2">
      <c r="A88" s="53">
        <v>1</v>
      </c>
      <c r="B88" s="5" t="s">
        <v>170</v>
      </c>
      <c r="D88" s="63"/>
    </row>
    <row r="89" spans="1:12" x14ac:dyDescent="0.2">
      <c r="A89" s="10">
        <v>52</v>
      </c>
      <c r="B89" s="11" t="s">
        <v>171</v>
      </c>
      <c r="C89" s="64"/>
      <c r="D89" s="65"/>
    </row>
  </sheetData>
  <pageMargins left="0.11811023622047245" right="0" top="0.74803149606299213" bottom="0.74803149606299213" header="0.31496062992125984" footer="0.31496062992125984"/>
  <pageSetup paperSize="9"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H80"/>
  <sheetViews>
    <sheetView tabSelected="1" topLeftCell="A37" zoomScaleNormal="100" workbookViewId="0">
      <selection activeCell="R87" sqref="R87"/>
    </sheetView>
  </sheetViews>
  <sheetFormatPr defaultColWidth="9.140625" defaultRowHeight="12" x14ac:dyDescent="0.2"/>
  <cols>
    <col min="1" max="1" width="10.5703125" style="5" customWidth="1"/>
    <col min="2" max="2" width="12.85546875" style="5" customWidth="1"/>
    <col min="3" max="3" width="7.42578125" style="5" bestFit="1" customWidth="1"/>
    <col min="4" max="4" width="23.28515625" style="5" customWidth="1"/>
    <col min="5" max="5" width="29.140625" style="5" customWidth="1"/>
    <col min="6" max="6" width="5.7109375" style="5" customWidth="1"/>
    <col min="7" max="7" width="6.7109375" style="2" customWidth="1"/>
    <col min="8" max="8" width="5.7109375" style="2" customWidth="1"/>
    <col min="9" max="9" width="6.7109375" style="2" customWidth="1"/>
    <col min="10" max="23" width="5.7109375" style="2" customWidth="1"/>
    <col min="24" max="24" width="15.7109375" style="2" customWidth="1"/>
    <col min="25" max="32" width="5.7109375" style="2" customWidth="1"/>
    <col min="33" max="33" width="55.85546875" style="2" customWidth="1"/>
    <col min="34" max="34" width="8.28515625" style="2" customWidth="1"/>
    <col min="35" max="35" width="12.5703125" style="87" hidden="1" customWidth="1"/>
    <col min="36" max="36" width="11.28515625" style="54" hidden="1" customWidth="1"/>
    <col min="37" max="37" width="11.28515625" style="99" hidden="1" customWidth="1"/>
    <col min="38" max="38" width="10.5703125" style="99" hidden="1" customWidth="1"/>
    <col min="39" max="39" width="10.5703125" style="54" hidden="1" customWidth="1"/>
    <col min="40" max="42" width="10.5703125" style="99" hidden="1" customWidth="1"/>
    <col min="43" max="43" width="4.28515625" style="54" hidden="1" customWidth="1"/>
    <col min="44" max="46" width="11" style="54" hidden="1" customWidth="1"/>
    <col min="47" max="49" width="10.5703125" style="54" hidden="1" customWidth="1"/>
    <col min="50" max="50" width="4.28515625" style="54" hidden="1" customWidth="1"/>
    <col min="51" max="53" width="12" style="54" hidden="1" customWidth="1"/>
    <col min="54" max="56" width="14.7109375" style="54" hidden="1" customWidth="1"/>
    <col min="57" max="66" width="12.28515625" style="54" hidden="1" customWidth="1"/>
    <col min="67" max="67" width="7" style="90" hidden="1" customWidth="1"/>
    <col min="68" max="68" width="14.7109375" style="54" hidden="1" customWidth="1"/>
    <col min="69" max="69" width="5.7109375" style="90" hidden="1" customWidth="1"/>
    <col min="70" max="70" width="12.28515625" style="54" hidden="1" customWidth="1"/>
    <col min="71" max="72" width="4.28515625" style="2" hidden="1" customWidth="1"/>
    <col min="73" max="73" width="4.85546875" style="90" hidden="1" customWidth="1"/>
    <col min="74" max="74" width="4.28515625" style="87" hidden="1" customWidth="1"/>
    <col min="75" max="75" width="10.7109375" style="54" hidden="1" customWidth="1"/>
    <col min="76" max="78" width="10.7109375" style="101" hidden="1" customWidth="1"/>
    <col min="79" max="79" width="4.28515625" style="87" hidden="1" customWidth="1"/>
    <col min="80" max="82" width="10.7109375" style="54" hidden="1" customWidth="1"/>
    <col min="83" max="83" width="4.28515625" style="87" hidden="1" customWidth="1"/>
    <col min="84" max="86" width="10.7109375" style="54" hidden="1" customWidth="1"/>
    <col min="87" max="87" width="4.28515625" style="87" hidden="1" customWidth="1"/>
    <col min="88" max="95" width="10.7109375" style="54" hidden="1" customWidth="1"/>
    <col min="96" max="96" width="4.85546875" style="2" hidden="1" customWidth="1"/>
    <col min="97" max="97" width="10.5703125" style="104" hidden="1" customWidth="1"/>
    <col min="98" max="99" width="4.28515625" style="89" hidden="1" customWidth="1"/>
    <col min="100" max="107" width="4.28515625" style="2" hidden="1" customWidth="1"/>
    <col min="108" max="108" width="12.7109375" style="2" hidden="1" customWidth="1"/>
    <col min="109" max="109" width="22.7109375" style="5" hidden="1" customWidth="1"/>
    <col min="110" max="16384" width="9.140625" style="5"/>
  </cols>
  <sheetData>
    <row r="1" spans="1:109" ht="15.75" customHeight="1" x14ac:dyDescent="0.25">
      <c r="A1" s="179" t="s">
        <v>172</v>
      </c>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M1" s="91"/>
      <c r="AQ1" s="91"/>
      <c r="AR1" s="91"/>
      <c r="AS1" s="91"/>
      <c r="AT1" s="91"/>
      <c r="AU1" s="91"/>
      <c r="AV1" s="91"/>
      <c r="AW1" s="91"/>
      <c r="AX1" s="91"/>
      <c r="AY1" s="91"/>
      <c r="AZ1" s="91"/>
      <c r="BA1" s="91"/>
      <c r="BB1" s="91"/>
      <c r="BC1" s="91"/>
      <c r="BD1" s="91"/>
      <c r="BE1" s="91"/>
      <c r="BF1" s="91"/>
      <c r="BG1" s="91"/>
      <c r="BH1" s="91"/>
      <c r="BI1" s="91"/>
      <c r="BJ1" s="91"/>
      <c r="BK1" s="91"/>
      <c r="BL1" s="91"/>
      <c r="BM1" s="91"/>
      <c r="BN1" s="91"/>
      <c r="BO1" s="96"/>
      <c r="BP1" s="91"/>
      <c r="BQ1" s="96"/>
      <c r="BR1" s="91"/>
      <c r="BS1" s="87"/>
      <c r="BT1" s="87"/>
      <c r="BV1" s="91"/>
      <c r="CA1" s="91"/>
      <c r="CE1" s="91"/>
      <c r="CI1" s="91"/>
      <c r="CR1" s="54"/>
      <c r="CS1" s="101"/>
      <c r="CT1" s="88"/>
      <c r="CU1" s="88"/>
      <c r="CV1" s="32"/>
      <c r="CW1" s="32"/>
      <c r="CX1" s="54"/>
      <c r="CY1" s="54"/>
      <c r="CZ1" s="54"/>
      <c r="DA1" s="54"/>
      <c r="DB1" s="54"/>
      <c r="DC1" s="54"/>
      <c r="DD1" s="32"/>
    </row>
    <row r="2" spans="1:109" x14ac:dyDescent="0.2">
      <c r="C2" s="3"/>
      <c r="G2" s="199" t="s">
        <v>173</v>
      </c>
      <c r="H2" s="199"/>
      <c r="I2" s="199"/>
      <c r="J2" s="199"/>
      <c r="K2" s="199"/>
      <c r="L2" s="199"/>
      <c r="M2" s="199"/>
      <c r="N2" s="199"/>
      <c r="O2" s="199"/>
      <c r="P2" s="199"/>
      <c r="Q2" s="199"/>
      <c r="R2" s="199"/>
      <c r="S2" s="199"/>
      <c r="T2" s="199"/>
      <c r="U2" s="199"/>
      <c r="V2" s="199"/>
      <c r="W2" s="199"/>
      <c r="X2" s="199"/>
      <c r="Y2" s="199"/>
      <c r="Z2" s="199"/>
      <c r="AA2" s="199"/>
      <c r="AB2" s="199"/>
      <c r="AC2" s="199"/>
      <c r="AD2" s="199"/>
      <c r="AE2" s="199"/>
      <c r="AF2" s="199"/>
      <c r="AG2" s="199"/>
      <c r="AH2" s="112"/>
      <c r="AI2" s="113" t="s">
        <v>174</v>
      </c>
      <c r="AM2" s="91"/>
      <c r="AQ2" s="91"/>
      <c r="AR2" s="91"/>
      <c r="AS2" s="91"/>
      <c r="AT2" s="91"/>
      <c r="AU2" s="91"/>
      <c r="AV2" s="91"/>
      <c r="AW2" s="91"/>
      <c r="AX2" s="91"/>
      <c r="AY2" s="91"/>
      <c r="AZ2" s="91"/>
      <c r="BA2" s="91"/>
      <c r="BB2" s="91"/>
      <c r="BC2" s="91"/>
      <c r="BD2" s="91"/>
      <c r="BE2" s="91"/>
      <c r="BF2" s="91"/>
      <c r="BG2" s="91"/>
      <c r="BH2" s="91"/>
      <c r="BI2" s="91"/>
      <c r="BJ2" s="91"/>
      <c r="BK2" s="91"/>
      <c r="BL2" s="91"/>
      <c r="BM2" s="91"/>
      <c r="BN2" s="91"/>
      <c r="BO2" s="96"/>
      <c r="BP2" s="91"/>
      <c r="BQ2" s="96"/>
      <c r="BR2" s="91" t="s">
        <v>1</v>
      </c>
      <c r="BS2" s="112" t="s">
        <v>175</v>
      </c>
      <c r="BT2" s="87"/>
      <c r="BU2" s="97" t="s">
        <v>176</v>
      </c>
      <c r="BV2" s="113" t="s">
        <v>174</v>
      </c>
      <c r="BW2" s="91"/>
      <c r="CA2" s="91"/>
      <c r="CB2" s="91"/>
      <c r="CC2" s="91"/>
      <c r="CD2" s="91"/>
      <c r="CE2" s="91"/>
      <c r="CF2" s="91"/>
      <c r="CG2" s="91"/>
      <c r="CH2" s="91"/>
      <c r="CI2" s="91"/>
      <c r="CJ2" s="91"/>
      <c r="CK2" s="91"/>
      <c r="CL2" s="91"/>
      <c r="CM2" s="91"/>
      <c r="CN2" s="91"/>
      <c r="CO2" s="91"/>
      <c r="CP2" s="91"/>
      <c r="CQ2" s="91"/>
      <c r="CR2" s="91"/>
      <c r="CS2" s="101"/>
      <c r="CT2" s="114"/>
      <c r="CU2" s="115"/>
      <c r="CV2" s="116"/>
      <c r="CW2" s="116"/>
      <c r="CX2" s="113"/>
      <c r="CY2" s="91"/>
      <c r="CZ2" s="91"/>
      <c r="DA2" s="91"/>
      <c r="DB2" s="54"/>
      <c r="DC2" s="54"/>
      <c r="DD2" s="116" t="s">
        <v>1</v>
      </c>
      <c r="DE2" s="3" t="s">
        <v>177</v>
      </c>
    </row>
    <row r="3" spans="1:109" ht="142.5" customHeight="1" x14ac:dyDescent="0.2">
      <c r="A3" s="184" t="s">
        <v>178</v>
      </c>
      <c r="B3" s="198" t="s">
        <v>179</v>
      </c>
      <c r="C3" s="198" t="s">
        <v>180</v>
      </c>
      <c r="D3" s="198" t="s">
        <v>181</v>
      </c>
      <c r="E3" s="198" t="s">
        <v>5</v>
      </c>
      <c r="F3" s="198" t="s">
        <v>182</v>
      </c>
      <c r="G3" s="176" t="s">
        <v>183</v>
      </c>
      <c r="H3" s="197" t="s">
        <v>184</v>
      </c>
      <c r="I3" s="197"/>
      <c r="J3" s="197" t="s">
        <v>185</v>
      </c>
      <c r="K3" s="197"/>
      <c r="L3" s="197" t="s">
        <v>186</v>
      </c>
      <c r="M3" s="197"/>
      <c r="N3" s="197" t="s">
        <v>187</v>
      </c>
      <c r="O3" s="197"/>
      <c r="P3" s="197" t="s">
        <v>188</v>
      </c>
      <c r="Q3" s="197"/>
      <c r="R3" s="197" t="s">
        <v>189</v>
      </c>
      <c r="S3" s="197"/>
      <c r="T3" s="197" t="s">
        <v>190</v>
      </c>
      <c r="U3" s="197"/>
      <c r="V3" s="197" t="s">
        <v>191</v>
      </c>
      <c r="W3" s="197"/>
      <c r="X3" s="200" t="s">
        <v>192</v>
      </c>
      <c r="Y3" s="202" t="s">
        <v>193</v>
      </c>
      <c r="Z3" s="202" t="s">
        <v>194</v>
      </c>
      <c r="AA3" s="202" t="s">
        <v>195</v>
      </c>
      <c r="AB3" s="192" t="s">
        <v>196</v>
      </c>
      <c r="AC3" s="192" t="s">
        <v>197</v>
      </c>
      <c r="AD3" s="192" t="s">
        <v>198</v>
      </c>
      <c r="AE3" s="192" t="s">
        <v>199</v>
      </c>
      <c r="AF3" s="192" t="s">
        <v>200</v>
      </c>
      <c r="AG3" s="192" t="s">
        <v>201</v>
      </c>
      <c r="AH3" s="117"/>
      <c r="AI3" s="118">
        <v>2018</v>
      </c>
      <c r="AJ3" s="119" t="s">
        <v>202</v>
      </c>
      <c r="AK3" s="120" t="s">
        <v>203</v>
      </c>
      <c r="AL3" s="120" t="s">
        <v>204</v>
      </c>
      <c r="AM3" s="120" t="s">
        <v>205</v>
      </c>
      <c r="AN3" s="120" t="s">
        <v>206</v>
      </c>
      <c r="AO3" s="120" t="s">
        <v>204</v>
      </c>
      <c r="AP3" s="120" t="s">
        <v>207</v>
      </c>
      <c r="AQ3" s="118">
        <v>2019</v>
      </c>
      <c r="AR3" s="119" t="s">
        <v>208</v>
      </c>
      <c r="AS3" s="119" t="s">
        <v>209</v>
      </c>
      <c r="AT3" s="119" t="s">
        <v>210</v>
      </c>
      <c r="AU3" s="119" t="s">
        <v>211</v>
      </c>
      <c r="AV3" s="119" t="s">
        <v>212</v>
      </c>
      <c r="AW3" s="119" t="s">
        <v>210</v>
      </c>
      <c r="AX3" s="118">
        <v>2020</v>
      </c>
      <c r="AY3" s="119" t="s">
        <v>213</v>
      </c>
      <c r="AZ3" s="119" t="s">
        <v>214</v>
      </c>
      <c r="BA3" s="119" t="s">
        <v>215</v>
      </c>
      <c r="BB3" s="119" t="s">
        <v>216</v>
      </c>
      <c r="BC3" s="119" t="s">
        <v>217</v>
      </c>
      <c r="BD3" s="119" t="s">
        <v>218</v>
      </c>
      <c r="BE3" s="119" t="s">
        <v>219</v>
      </c>
      <c r="BF3" s="119" t="s">
        <v>220</v>
      </c>
      <c r="BG3" s="119" t="s">
        <v>221</v>
      </c>
      <c r="BH3" s="119" t="s">
        <v>222</v>
      </c>
      <c r="BI3" s="119" t="s">
        <v>223</v>
      </c>
      <c r="BJ3" s="119" t="s">
        <v>224</v>
      </c>
      <c r="BK3" s="119" t="s">
        <v>225</v>
      </c>
      <c r="BL3" s="119" t="s">
        <v>226</v>
      </c>
      <c r="BM3" s="119" t="s">
        <v>227</v>
      </c>
      <c r="BN3" s="119" t="s">
        <v>228</v>
      </c>
      <c r="BO3" s="118" t="s">
        <v>229</v>
      </c>
      <c r="BP3" s="91" t="s">
        <v>230</v>
      </c>
      <c r="BQ3" s="118" t="s">
        <v>229</v>
      </c>
      <c r="BR3" s="91" t="s">
        <v>231</v>
      </c>
      <c r="BS3" s="117" t="s">
        <v>232</v>
      </c>
      <c r="BT3" s="117" t="s">
        <v>233</v>
      </c>
      <c r="BU3" s="118" t="s">
        <v>234</v>
      </c>
      <c r="BV3" s="118">
        <v>2018</v>
      </c>
      <c r="BW3" s="119" t="s">
        <v>235</v>
      </c>
      <c r="BX3" s="120" t="s">
        <v>236</v>
      </c>
      <c r="BY3" s="120" t="s">
        <v>204</v>
      </c>
      <c r="BZ3" s="120" t="s">
        <v>237</v>
      </c>
      <c r="CA3" s="118">
        <v>2019</v>
      </c>
      <c r="CB3" s="119" t="s">
        <v>238</v>
      </c>
      <c r="CC3" s="119" t="s">
        <v>239</v>
      </c>
      <c r="CD3" s="119" t="s">
        <v>210</v>
      </c>
      <c r="CE3" s="118">
        <v>2020</v>
      </c>
      <c r="CF3" s="119" t="s">
        <v>240</v>
      </c>
      <c r="CG3" s="119" t="s">
        <v>241</v>
      </c>
      <c r="CH3" s="119" t="s">
        <v>242</v>
      </c>
      <c r="CI3" s="118">
        <v>2021</v>
      </c>
      <c r="CJ3" s="119" t="s">
        <v>243</v>
      </c>
      <c r="CK3" s="119" t="s">
        <v>244</v>
      </c>
      <c r="CL3" s="119" t="s">
        <v>245</v>
      </c>
      <c r="CM3" s="119" t="s">
        <v>246</v>
      </c>
      <c r="CN3" s="119" t="s">
        <v>247</v>
      </c>
      <c r="CO3" s="119" t="s">
        <v>248</v>
      </c>
      <c r="CP3" s="119" t="s">
        <v>249</v>
      </c>
      <c r="CQ3" s="119" t="s">
        <v>250</v>
      </c>
      <c r="CR3" s="121" t="s">
        <v>251</v>
      </c>
      <c r="CS3" s="122" t="s">
        <v>252</v>
      </c>
      <c r="CT3" s="123"/>
      <c r="CU3" s="123"/>
      <c r="CV3" s="123"/>
      <c r="CW3" s="123"/>
      <c r="CX3" s="118"/>
      <c r="CY3" s="118"/>
      <c r="CZ3" s="118"/>
      <c r="DA3" s="118"/>
      <c r="DB3" s="118"/>
      <c r="DC3" s="117"/>
      <c r="DD3" s="87" t="s">
        <v>253</v>
      </c>
    </row>
    <row r="4" spans="1:109" s="170" customFormat="1" x14ac:dyDescent="0.25">
      <c r="A4" s="185"/>
      <c r="B4" s="198"/>
      <c r="C4" s="198"/>
      <c r="D4" s="198"/>
      <c r="E4" s="198"/>
      <c r="F4" s="198"/>
      <c r="G4" s="177" t="s">
        <v>254</v>
      </c>
      <c r="H4" s="177" t="s">
        <v>254</v>
      </c>
      <c r="I4" s="178" t="s">
        <v>94</v>
      </c>
      <c r="J4" s="177" t="s">
        <v>254</v>
      </c>
      <c r="K4" s="178" t="s">
        <v>94</v>
      </c>
      <c r="L4" s="177" t="s">
        <v>254</v>
      </c>
      <c r="M4" s="178" t="s">
        <v>94</v>
      </c>
      <c r="N4" s="177" t="s">
        <v>254</v>
      </c>
      <c r="O4" s="178" t="s">
        <v>94</v>
      </c>
      <c r="P4" s="177" t="s">
        <v>254</v>
      </c>
      <c r="Q4" s="178" t="s">
        <v>94</v>
      </c>
      <c r="R4" s="177" t="s">
        <v>254</v>
      </c>
      <c r="S4" s="178" t="s">
        <v>94</v>
      </c>
      <c r="T4" s="177" t="s">
        <v>254</v>
      </c>
      <c r="U4" s="178" t="s">
        <v>94</v>
      </c>
      <c r="V4" s="177" t="s">
        <v>254</v>
      </c>
      <c r="W4" s="178" t="s">
        <v>94</v>
      </c>
      <c r="X4" s="201"/>
      <c r="Y4" s="203"/>
      <c r="Z4" s="203"/>
      <c r="AA4" s="203"/>
      <c r="AB4" s="193"/>
      <c r="AC4" s="193"/>
      <c r="AD4" s="193"/>
      <c r="AE4" s="193"/>
      <c r="AF4" s="193"/>
      <c r="AG4" s="193"/>
      <c r="AH4" s="161"/>
      <c r="AI4" s="162"/>
      <c r="AJ4" s="163"/>
      <c r="AK4" s="164"/>
      <c r="AL4" s="164"/>
      <c r="AM4" s="164"/>
      <c r="AN4" s="164"/>
      <c r="AO4" s="164"/>
      <c r="AP4" s="164"/>
      <c r="AQ4" s="162"/>
      <c r="AR4" s="163"/>
      <c r="AS4" s="163"/>
      <c r="AT4" s="163"/>
      <c r="AU4" s="163"/>
      <c r="AV4" s="163"/>
      <c r="AW4" s="163"/>
      <c r="AX4" s="162"/>
      <c r="AY4" s="163"/>
      <c r="AZ4" s="163"/>
      <c r="BA4" s="163"/>
      <c r="BB4" s="163"/>
      <c r="BC4" s="163"/>
      <c r="BD4" s="163"/>
      <c r="BE4" s="163"/>
      <c r="BF4" s="163"/>
      <c r="BG4" s="163"/>
      <c r="BH4" s="163"/>
      <c r="BI4" s="163"/>
      <c r="BJ4" s="163"/>
      <c r="BK4" s="163"/>
      <c r="BL4" s="163"/>
      <c r="BM4" s="163"/>
      <c r="BN4" s="163"/>
      <c r="BO4" s="162"/>
      <c r="BP4" s="165"/>
      <c r="BQ4" s="162"/>
      <c r="BR4" s="165"/>
      <c r="BS4" s="161"/>
      <c r="BT4" s="161"/>
      <c r="BU4" s="162"/>
      <c r="BV4" s="162"/>
      <c r="BW4" s="163"/>
      <c r="BX4" s="164"/>
      <c r="BY4" s="164"/>
      <c r="BZ4" s="164"/>
      <c r="CA4" s="162"/>
      <c r="CB4" s="163"/>
      <c r="CC4" s="163"/>
      <c r="CD4" s="163"/>
      <c r="CE4" s="162"/>
      <c r="CF4" s="163"/>
      <c r="CG4" s="163"/>
      <c r="CH4" s="163"/>
      <c r="CI4" s="162"/>
      <c r="CJ4" s="163"/>
      <c r="CK4" s="163"/>
      <c r="CL4" s="163"/>
      <c r="CM4" s="163"/>
      <c r="CN4" s="163"/>
      <c r="CO4" s="163"/>
      <c r="CP4" s="163"/>
      <c r="CQ4" s="163"/>
      <c r="CR4" s="166"/>
      <c r="CS4" s="167"/>
      <c r="CT4" s="168"/>
      <c r="CU4" s="168"/>
      <c r="CV4" s="168"/>
      <c r="CW4" s="168"/>
      <c r="CX4" s="162"/>
      <c r="CY4" s="162"/>
      <c r="CZ4" s="162"/>
      <c r="DA4" s="162"/>
      <c r="DB4" s="162"/>
      <c r="DC4" s="161"/>
      <c r="DD4" s="169"/>
    </row>
    <row r="5" spans="1:109" x14ac:dyDescent="0.2">
      <c r="A5" s="190">
        <v>2025</v>
      </c>
      <c r="B5" s="111" t="s">
        <v>255</v>
      </c>
      <c r="C5" s="160">
        <v>54</v>
      </c>
      <c r="D5" s="111" t="s">
        <v>102</v>
      </c>
      <c r="E5" s="111" t="s">
        <v>256</v>
      </c>
      <c r="F5" s="111" t="s">
        <v>257</v>
      </c>
      <c r="G5" s="160">
        <v>6</v>
      </c>
      <c r="H5" s="160">
        <v>4</v>
      </c>
      <c r="I5" s="160" t="s">
        <v>258</v>
      </c>
      <c r="J5" s="160">
        <v>2</v>
      </c>
      <c r="K5" s="160" t="s">
        <v>72</v>
      </c>
      <c r="L5" s="160">
        <v>6</v>
      </c>
      <c r="M5" s="160" t="s">
        <v>258</v>
      </c>
      <c r="N5" s="160">
        <v>11</v>
      </c>
      <c r="O5" s="160" t="s">
        <v>259</v>
      </c>
      <c r="P5" s="160">
        <v>22</v>
      </c>
      <c r="Q5" s="160" t="s">
        <v>259</v>
      </c>
      <c r="R5" s="160" t="s">
        <v>1</v>
      </c>
      <c r="S5" s="160" t="s">
        <v>259</v>
      </c>
      <c r="T5" s="160" t="s">
        <v>1</v>
      </c>
      <c r="U5" s="160" t="s">
        <v>258</v>
      </c>
      <c r="V5" s="160">
        <v>4</v>
      </c>
      <c r="W5" s="160" t="s">
        <v>258</v>
      </c>
      <c r="X5" s="160" t="s">
        <v>1</v>
      </c>
      <c r="Y5" s="160">
        <v>2008</v>
      </c>
      <c r="Z5" s="160">
        <v>2018</v>
      </c>
      <c r="AA5" s="160"/>
      <c r="AB5" s="191">
        <v>2025</v>
      </c>
      <c r="AC5" s="160"/>
      <c r="AD5" s="160"/>
      <c r="AE5" s="160"/>
      <c r="AF5" s="160"/>
      <c r="AG5" s="160"/>
      <c r="AI5" s="87" t="s">
        <v>260</v>
      </c>
      <c r="AJ5" s="54" t="e">
        <f>G5*800+L5*400+N5*125+P5*200+U5*125+#REF!*250+#REF!*500+4950</f>
        <v>#VALUE!</v>
      </c>
      <c r="AK5" s="101">
        <v>17000</v>
      </c>
      <c r="AL5" s="101" t="s">
        <v>261</v>
      </c>
      <c r="AM5" s="109"/>
      <c r="AN5" s="101"/>
      <c r="AO5" s="101"/>
      <c r="AP5" s="101"/>
      <c r="AR5" s="54" t="s">
        <v>1</v>
      </c>
      <c r="BE5" s="124"/>
      <c r="BF5" s="124"/>
      <c r="BG5" s="125"/>
      <c r="BH5" s="125"/>
      <c r="BI5" s="126"/>
      <c r="BJ5" s="124"/>
      <c r="BK5" s="124"/>
      <c r="BL5" s="125"/>
      <c r="BM5" s="125"/>
      <c r="BN5" s="126"/>
      <c r="BO5" s="90">
        <v>2028</v>
      </c>
      <c r="BP5" s="54">
        <v>18000</v>
      </c>
      <c r="BQ5" s="90">
        <v>2024</v>
      </c>
      <c r="BR5" s="128">
        <v>75000</v>
      </c>
      <c r="CJ5" s="124"/>
      <c r="CK5" s="125"/>
      <c r="CL5" s="124"/>
      <c r="CM5" s="125"/>
      <c r="CN5" s="126"/>
      <c r="CO5" s="54" t="s">
        <v>260</v>
      </c>
      <c r="CP5" s="128">
        <v>20000</v>
      </c>
    </row>
    <row r="6" spans="1:109" x14ac:dyDescent="0.2">
      <c r="A6" s="190">
        <v>2025</v>
      </c>
      <c r="B6" s="111" t="s">
        <v>255</v>
      </c>
      <c r="C6" s="160">
        <v>55</v>
      </c>
      <c r="D6" s="111" t="s">
        <v>159</v>
      </c>
      <c r="E6" s="111" t="s">
        <v>262</v>
      </c>
      <c r="F6" s="111" t="s">
        <v>257</v>
      </c>
      <c r="G6" s="160">
        <v>8</v>
      </c>
      <c r="H6" s="160">
        <v>6</v>
      </c>
      <c r="I6" s="160" t="s">
        <v>258</v>
      </c>
      <c r="J6" s="160">
        <v>2</v>
      </c>
      <c r="K6" s="160" t="s">
        <v>72</v>
      </c>
      <c r="L6" s="160">
        <v>8</v>
      </c>
      <c r="M6" s="160" t="s">
        <v>258</v>
      </c>
      <c r="N6" s="160">
        <v>11</v>
      </c>
      <c r="O6" s="160" t="s">
        <v>259</v>
      </c>
      <c r="P6" s="160">
        <v>22</v>
      </c>
      <c r="Q6" s="160" t="s">
        <v>259</v>
      </c>
      <c r="R6" s="160" t="s">
        <v>1</v>
      </c>
      <c r="S6" s="160" t="s">
        <v>72</v>
      </c>
      <c r="T6" s="160" t="s">
        <v>1</v>
      </c>
      <c r="U6" s="160" t="s">
        <v>72</v>
      </c>
      <c r="V6" s="160">
        <v>2</v>
      </c>
      <c r="W6" s="160" t="s">
        <v>259</v>
      </c>
      <c r="X6" s="160"/>
      <c r="Y6" s="160">
        <v>2010</v>
      </c>
      <c r="Z6" s="160"/>
      <c r="AA6" s="160"/>
      <c r="AB6" s="191">
        <v>2025</v>
      </c>
      <c r="AC6" s="160"/>
      <c r="AD6" s="160"/>
      <c r="AE6" s="160"/>
      <c r="AF6" s="160"/>
      <c r="AG6" s="160"/>
      <c r="AK6" s="101"/>
      <c r="AL6" s="101"/>
      <c r="AM6" s="109"/>
      <c r="AN6" s="101"/>
      <c r="AO6" s="101"/>
      <c r="AP6" s="101"/>
      <c r="AX6" s="91"/>
      <c r="AY6" s="91"/>
      <c r="AZ6" s="91"/>
      <c r="BA6" s="91"/>
      <c r="BE6" s="124"/>
      <c r="BF6" s="124"/>
      <c r="BG6" s="125"/>
      <c r="BH6" s="125"/>
      <c r="BI6" s="126"/>
      <c r="BJ6" s="124"/>
      <c r="BK6" s="124"/>
      <c r="BL6" s="125"/>
      <c r="BM6" s="125"/>
      <c r="BN6" s="128">
        <v>22794</v>
      </c>
      <c r="BQ6" s="90">
        <v>2025</v>
      </c>
      <c r="BR6" s="54">
        <v>7700</v>
      </c>
      <c r="CJ6" s="124"/>
      <c r="CK6" s="125"/>
      <c r="CL6" s="124"/>
      <c r="CM6" s="125"/>
      <c r="CN6" s="126"/>
    </row>
    <row r="7" spans="1:109" x14ac:dyDescent="0.2">
      <c r="A7" s="185">
        <v>2036</v>
      </c>
      <c r="B7" s="111" t="s">
        <v>255</v>
      </c>
      <c r="C7" s="160">
        <v>56</v>
      </c>
      <c r="D7" s="111" t="s">
        <v>63</v>
      </c>
      <c r="E7" s="111" t="s">
        <v>263</v>
      </c>
      <c r="F7" s="111" t="s">
        <v>257</v>
      </c>
      <c r="G7" s="160">
        <v>2</v>
      </c>
      <c r="H7" s="160">
        <v>2</v>
      </c>
      <c r="I7" s="160" t="s">
        <v>72</v>
      </c>
      <c r="J7" s="160" t="s">
        <v>1</v>
      </c>
      <c r="K7" s="160"/>
      <c r="L7" s="160">
        <v>2</v>
      </c>
      <c r="M7" s="160" t="s">
        <v>72</v>
      </c>
      <c r="N7" s="160"/>
      <c r="O7" s="160"/>
      <c r="P7" s="160"/>
      <c r="Q7" s="160"/>
      <c r="R7" s="160" t="s">
        <v>1</v>
      </c>
      <c r="S7" s="160" t="s">
        <v>72</v>
      </c>
      <c r="T7" s="160" t="s">
        <v>1</v>
      </c>
      <c r="U7" s="160" t="s">
        <v>72</v>
      </c>
      <c r="V7" s="160">
        <v>2</v>
      </c>
      <c r="W7" s="160" t="s">
        <v>72</v>
      </c>
      <c r="X7" s="160"/>
      <c r="Y7" s="160">
        <v>2000</v>
      </c>
      <c r="Z7" s="160"/>
      <c r="AA7" s="160">
        <v>2020</v>
      </c>
      <c r="AB7" s="160"/>
      <c r="AC7" s="160"/>
      <c r="AD7" s="160"/>
      <c r="AE7" s="160"/>
      <c r="AF7" s="160"/>
      <c r="AG7" s="160"/>
      <c r="AK7" s="101"/>
      <c r="AL7" s="101"/>
      <c r="AM7" s="109"/>
      <c r="AN7" s="101"/>
      <c r="AO7" s="101"/>
      <c r="AP7" s="101"/>
      <c r="AX7" s="91" t="s">
        <v>264</v>
      </c>
      <c r="BB7" s="109">
        <v>19000</v>
      </c>
      <c r="BC7" s="109">
        <f>19000+35000</f>
        <v>54000</v>
      </c>
      <c r="BD7" s="109">
        <v>21026</v>
      </c>
      <c r="BE7" s="124">
        <v>0</v>
      </c>
      <c r="BF7" s="124"/>
      <c r="BG7" s="125"/>
      <c r="BH7" s="125"/>
      <c r="BI7" s="126"/>
      <c r="BJ7" s="129">
        <f>BC7-BD7</f>
        <v>32974</v>
      </c>
      <c r="BK7" s="124"/>
      <c r="BL7" s="125"/>
      <c r="BM7" s="125"/>
      <c r="BN7" s="126"/>
      <c r="BQ7" s="90" t="s">
        <v>1</v>
      </c>
      <c r="CJ7" s="124"/>
      <c r="CK7" s="125"/>
      <c r="CL7" s="124"/>
      <c r="CM7" s="125"/>
      <c r="CN7" s="126"/>
    </row>
    <row r="8" spans="1:109" x14ac:dyDescent="0.2">
      <c r="A8" s="185">
        <v>2025</v>
      </c>
      <c r="B8" s="111" t="s">
        <v>255</v>
      </c>
      <c r="C8" s="160">
        <v>57</v>
      </c>
      <c r="D8" s="111" t="s">
        <v>95</v>
      </c>
      <c r="E8" s="111" t="s">
        <v>265</v>
      </c>
      <c r="F8" s="111" t="s">
        <v>257</v>
      </c>
      <c r="G8" s="160">
        <v>3</v>
      </c>
      <c r="H8" s="160">
        <v>3</v>
      </c>
      <c r="I8" s="160" t="s">
        <v>258</v>
      </c>
      <c r="J8" s="160" t="s">
        <v>1</v>
      </c>
      <c r="K8" s="160"/>
      <c r="L8" s="160">
        <v>3</v>
      </c>
      <c r="M8" s="160" t="s">
        <v>258</v>
      </c>
      <c r="N8" s="160"/>
      <c r="O8" s="160"/>
      <c r="P8" s="160"/>
      <c r="Q8" s="160"/>
      <c r="R8" s="160" t="s">
        <v>1</v>
      </c>
      <c r="S8" s="160" t="s">
        <v>259</v>
      </c>
      <c r="T8" s="160" t="s">
        <v>1</v>
      </c>
      <c r="U8" s="160" t="s">
        <v>258</v>
      </c>
      <c r="V8" s="160">
        <v>1</v>
      </c>
      <c r="W8" s="160" t="s">
        <v>259</v>
      </c>
      <c r="X8" s="160"/>
      <c r="Y8" s="160">
        <v>2010</v>
      </c>
      <c r="Z8" s="160"/>
      <c r="AA8" s="160"/>
      <c r="AB8" s="160">
        <v>2022</v>
      </c>
      <c r="AC8" s="160"/>
      <c r="AD8" s="160"/>
      <c r="AE8" s="160"/>
      <c r="AF8" s="160"/>
      <c r="AG8" s="160"/>
      <c r="AK8" s="101"/>
      <c r="AL8" s="101"/>
      <c r="AM8" s="109"/>
      <c r="AN8" s="101"/>
      <c r="AO8" s="101"/>
      <c r="AP8" s="101"/>
      <c r="AX8" s="91" t="s">
        <v>1</v>
      </c>
      <c r="AY8" s="91"/>
      <c r="AZ8" s="91"/>
      <c r="BA8" s="91"/>
      <c r="BB8" s="54" t="s">
        <v>1</v>
      </c>
      <c r="BC8" s="54" t="str">
        <f>BB8</f>
        <v xml:space="preserve"> </v>
      </c>
      <c r="BE8" s="124"/>
      <c r="BF8" s="124"/>
      <c r="BG8" s="125"/>
      <c r="BH8" s="125"/>
      <c r="BI8" s="126"/>
      <c r="BJ8" s="124"/>
      <c r="BK8" s="124"/>
      <c r="BL8" s="125" t="s">
        <v>1</v>
      </c>
      <c r="BM8" s="125"/>
      <c r="BN8" s="128">
        <v>15000</v>
      </c>
      <c r="BQ8" s="90" t="s">
        <v>1</v>
      </c>
      <c r="BR8" s="54" t="s">
        <v>1</v>
      </c>
      <c r="CJ8" s="124"/>
      <c r="CK8" s="125"/>
      <c r="CL8" s="124"/>
      <c r="CM8" s="125"/>
      <c r="CN8" s="128">
        <v>3000</v>
      </c>
    </row>
    <row r="9" spans="1:109" x14ac:dyDescent="0.2">
      <c r="A9" s="185"/>
      <c r="B9" s="111" t="s">
        <v>255</v>
      </c>
      <c r="C9" s="160">
        <v>59</v>
      </c>
      <c r="D9" s="111" t="s">
        <v>95</v>
      </c>
      <c r="E9" s="111" t="s">
        <v>266</v>
      </c>
      <c r="F9" s="111" t="s">
        <v>257</v>
      </c>
      <c r="G9" s="160">
        <v>0</v>
      </c>
      <c r="H9" s="160">
        <v>0</v>
      </c>
      <c r="I9" s="160" t="s">
        <v>258</v>
      </c>
      <c r="J9" s="160"/>
      <c r="K9" s="160"/>
      <c r="L9" s="160">
        <v>0</v>
      </c>
      <c r="M9" s="160" t="s">
        <v>258</v>
      </c>
      <c r="N9" s="160"/>
      <c r="O9" s="160"/>
      <c r="P9" s="160"/>
      <c r="Q9" s="160"/>
      <c r="R9" s="160" t="s">
        <v>1</v>
      </c>
      <c r="S9" s="160" t="s">
        <v>258</v>
      </c>
      <c r="T9" s="160" t="s">
        <v>1</v>
      </c>
      <c r="U9" s="160" t="s">
        <v>258</v>
      </c>
      <c r="V9" s="160" t="s">
        <v>1</v>
      </c>
      <c r="W9" s="160" t="s">
        <v>258</v>
      </c>
      <c r="X9" s="160"/>
      <c r="Y9" s="160"/>
      <c r="Z9" s="160"/>
      <c r="AA9" s="160"/>
      <c r="AB9" s="160"/>
      <c r="AC9" s="160"/>
      <c r="AD9" s="160"/>
      <c r="AE9" s="160"/>
      <c r="AF9" s="160"/>
      <c r="AG9" s="160"/>
      <c r="AK9" s="101"/>
      <c r="AL9" s="101"/>
      <c r="AM9" s="109"/>
      <c r="AN9" s="101"/>
      <c r="AO9" s="101"/>
      <c r="AP9" s="101"/>
      <c r="AX9" s="91"/>
      <c r="AY9" s="91"/>
      <c r="AZ9" s="91"/>
      <c r="BA9" s="91"/>
      <c r="BE9" s="124"/>
      <c r="BF9" s="124"/>
      <c r="BG9" s="125"/>
      <c r="BH9" s="125"/>
      <c r="BI9" s="126"/>
      <c r="BJ9" s="124"/>
      <c r="BK9" s="124"/>
      <c r="BL9" s="125"/>
      <c r="BM9" s="125"/>
      <c r="BN9" s="128"/>
      <c r="CJ9" s="124"/>
      <c r="CK9" s="125"/>
      <c r="CL9" s="124"/>
      <c r="CM9" s="125"/>
      <c r="CN9" s="128"/>
    </row>
    <row r="10" spans="1:109" x14ac:dyDescent="0.2">
      <c r="A10" s="185">
        <v>2039</v>
      </c>
      <c r="B10" s="111" t="s">
        <v>255</v>
      </c>
      <c r="C10" s="160">
        <v>58</v>
      </c>
      <c r="D10" s="111" t="s">
        <v>267</v>
      </c>
      <c r="E10" s="111" t="s">
        <v>268</v>
      </c>
      <c r="F10" s="111" t="s">
        <v>257</v>
      </c>
      <c r="G10" s="160">
        <v>1</v>
      </c>
      <c r="H10" s="160">
        <v>1</v>
      </c>
      <c r="I10" s="160" t="s">
        <v>258</v>
      </c>
      <c r="J10" s="160"/>
      <c r="K10" s="160"/>
      <c r="L10" s="160">
        <v>1</v>
      </c>
      <c r="M10" s="160" t="s">
        <v>258</v>
      </c>
      <c r="N10" s="160"/>
      <c r="O10" s="160"/>
      <c r="P10" s="160"/>
      <c r="Q10" s="160"/>
      <c r="R10" s="160" t="s">
        <v>1</v>
      </c>
      <c r="S10" s="160" t="s">
        <v>258</v>
      </c>
      <c r="T10" s="160" t="s">
        <v>1</v>
      </c>
      <c r="U10" s="160" t="s">
        <v>258</v>
      </c>
      <c r="V10" s="160">
        <v>1</v>
      </c>
      <c r="W10" s="160" t="s">
        <v>258</v>
      </c>
      <c r="X10" s="160"/>
      <c r="Y10" s="160">
        <v>2000</v>
      </c>
      <c r="Z10" s="160"/>
      <c r="AA10" s="160"/>
      <c r="AB10" s="191">
        <v>2024</v>
      </c>
      <c r="AC10" s="160"/>
      <c r="AD10" s="160"/>
      <c r="AE10" s="160"/>
      <c r="AF10" s="160"/>
      <c r="AG10" s="160"/>
      <c r="AK10" s="101"/>
      <c r="AL10" s="101"/>
      <c r="AM10" s="109"/>
      <c r="AN10" s="101"/>
      <c r="AO10" s="101"/>
      <c r="AP10" s="101"/>
      <c r="BE10" s="124"/>
      <c r="BF10" s="124"/>
      <c r="BG10" s="125"/>
      <c r="BH10" s="125"/>
      <c r="BI10" s="126"/>
      <c r="BJ10" s="124"/>
      <c r="BK10" s="124"/>
      <c r="BL10" s="125" t="s">
        <v>1</v>
      </c>
      <c r="BM10" s="125"/>
      <c r="BN10" s="128">
        <v>28000</v>
      </c>
      <c r="CJ10" s="124"/>
      <c r="CK10" s="125"/>
      <c r="CL10" s="124" t="s">
        <v>1</v>
      </c>
      <c r="CM10" s="125"/>
      <c r="CN10" s="126"/>
      <c r="CO10" s="128">
        <v>5000</v>
      </c>
      <c r="CQ10" s="128">
        <v>116000</v>
      </c>
    </row>
    <row r="11" spans="1:109" x14ac:dyDescent="0.2">
      <c r="A11" s="185"/>
      <c r="B11" s="194" t="s">
        <v>269</v>
      </c>
      <c r="C11" s="195"/>
      <c r="D11" s="195"/>
      <c r="E11" s="196"/>
      <c r="F11" s="180"/>
      <c r="G11" s="105">
        <f>SUM(G5:G10)</f>
        <v>20</v>
      </c>
      <c r="H11" s="105">
        <f>SUM(H5:H10)</f>
        <v>16</v>
      </c>
      <c r="I11" s="105"/>
      <c r="J11" s="105">
        <f>SUM(J5:J10)</f>
        <v>4</v>
      </c>
      <c r="K11" s="105"/>
      <c r="L11" s="105">
        <f>SUM(L5:L10)</f>
        <v>20</v>
      </c>
      <c r="M11" s="105"/>
      <c r="N11" s="105">
        <f>SUM(N5:N10)</f>
        <v>22</v>
      </c>
      <c r="O11" s="105"/>
      <c r="P11" s="105">
        <f>SUM(P5:P10)</f>
        <v>44</v>
      </c>
      <c r="Q11" s="105"/>
      <c r="R11" s="105">
        <f>SUM(R5:R10)</f>
        <v>0</v>
      </c>
      <c r="S11" s="105"/>
      <c r="T11" s="105">
        <f>SUM(T5:T10)</f>
        <v>0</v>
      </c>
      <c r="U11" s="105"/>
      <c r="V11" s="105">
        <f>SUM(V5:V10)</f>
        <v>10</v>
      </c>
      <c r="W11" s="105"/>
      <c r="X11" s="105"/>
      <c r="Y11" s="105"/>
      <c r="Z11" s="105"/>
      <c r="AA11" s="105"/>
      <c r="AB11" s="105"/>
      <c r="AC11" s="105"/>
      <c r="AD11" s="105"/>
      <c r="AE11" s="105"/>
      <c r="AF11" s="105"/>
      <c r="AG11" s="105"/>
      <c r="AH11" s="87"/>
      <c r="AI11" s="132" t="e">
        <f t="shared" ref="AI11:AO11" si="0">SUM(AJ5:AJ10)</f>
        <v>#VALUE!</v>
      </c>
      <c r="AJ11" s="132">
        <f t="shared" si="0"/>
        <v>17000</v>
      </c>
      <c r="AK11" s="132">
        <f t="shared" si="0"/>
        <v>0</v>
      </c>
      <c r="AL11" s="132">
        <f t="shared" si="0"/>
        <v>0</v>
      </c>
      <c r="AM11" s="132">
        <f t="shared" si="0"/>
        <v>0</v>
      </c>
      <c r="AN11" s="132">
        <f t="shared" si="0"/>
        <v>0</v>
      </c>
      <c r="AO11" s="132">
        <f t="shared" si="0"/>
        <v>0</v>
      </c>
      <c r="AP11" s="132"/>
      <c r="AQ11" s="132">
        <f t="shared" ref="AQ11:AV11" si="1">SUM(AR5:AR10)</f>
        <v>0</v>
      </c>
      <c r="AR11" s="132">
        <f t="shared" si="1"/>
        <v>0</v>
      </c>
      <c r="AS11" s="132">
        <f t="shared" si="1"/>
        <v>0</v>
      </c>
      <c r="AT11" s="132">
        <f t="shared" si="1"/>
        <v>0</v>
      </c>
      <c r="AU11" s="132">
        <f t="shared" si="1"/>
        <v>0</v>
      </c>
      <c r="AV11" s="132">
        <f t="shared" si="1"/>
        <v>0</v>
      </c>
      <c r="AW11" s="132"/>
      <c r="AX11" s="132">
        <f>SUM(AY5:AY10)</f>
        <v>0</v>
      </c>
      <c r="AY11" s="132">
        <v>0</v>
      </c>
      <c r="AZ11" s="132">
        <v>0</v>
      </c>
      <c r="BA11" s="132">
        <f>SUM(BB5:BB10)</f>
        <v>19000</v>
      </c>
      <c r="BB11" s="132">
        <f>SUM(BC5:BC10)</f>
        <v>54000</v>
      </c>
      <c r="BC11" s="132">
        <f>SUM(BD5:BD10)</f>
        <v>21026</v>
      </c>
      <c r="BD11" s="132">
        <f>SUM(BE5:BE10)</f>
        <v>0</v>
      </c>
      <c r="BE11" s="132"/>
      <c r="BF11" s="132">
        <f>SUM(BG5:BG10)</f>
        <v>0</v>
      </c>
      <c r="BG11" s="132">
        <v>0</v>
      </c>
      <c r="BH11" s="132">
        <v>0</v>
      </c>
      <c r="BI11" s="132">
        <f>SUM(BJ5:BJ10)</f>
        <v>32974</v>
      </c>
      <c r="BJ11" s="132"/>
      <c r="BK11" s="132">
        <f>SUM(BL5:BL10)</f>
        <v>0</v>
      </c>
      <c r="BL11" s="132">
        <f>SUM(BM5:BM10)</f>
        <v>0</v>
      </c>
      <c r="BM11" s="132">
        <f>SUM(BN6:BN10)</f>
        <v>65794</v>
      </c>
      <c r="BN11" s="133"/>
      <c r="BO11" s="132">
        <f>SUM(BP5:BP10)</f>
        <v>18000</v>
      </c>
      <c r="BP11" s="133"/>
      <c r="BQ11" s="132">
        <f>SUM(BR5:BR10)</f>
        <v>82700</v>
      </c>
      <c r="BR11" s="131"/>
      <c r="BS11" s="131"/>
      <c r="BT11" s="133"/>
      <c r="BU11" s="131"/>
      <c r="BV11" s="132">
        <v>0</v>
      </c>
      <c r="BW11" s="134">
        <v>0</v>
      </c>
      <c r="BX11" s="134">
        <v>0</v>
      </c>
      <c r="BY11" s="134">
        <v>0</v>
      </c>
      <c r="BZ11" s="131"/>
      <c r="CA11" s="132">
        <f>SUM(CB5:CB10)</f>
        <v>0</v>
      </c>
      <c r="CB11" s="132">
        <v>0</v>
      </c>
      <c r="CC11" s="132">
        <v>0</v>
      </c>
      <c r="CD11" s="131"/>
      <c r="CE11" s="132">
        <f>SUM(CF5:CF10)</f>
        <v>0</v>
      </c>
      <c r="CF11" s="132">
        <v>0</v>
      </c>
      <c r="CG11" s="132">
        <v>0</v>
      </c>
      <c r="CH11" s="131"/>
      <c r="CI11" s="132">
        <f>SUM(CJ5:CJ10)</f>
        <v>0</v>
      </c>
      <c r="CJ11" s="132">
        <v>0</v>
      </c>
      <c r="CK11" s="132">
        <f t="shared" ref="CK11:CP11" si="2">SUM(CL5:CL10)</f>
        <v>0</v>
      </c>
      <c r="CL11" s="132">
        <f t="shared" si="2"/>
        <v>0</v>
      </c>
      <c r="CM11" s="132">
        <f t="shared" si="2"/>
        <v>3000</v>
      </c>
      <c r="CN11" s="132">
        <f t="shared" si="2"/>
        <v>5000</v>
      </c>
      <c r="CO11" s="132">
        <f t="shared" si="2"/>
        <v>20000</v>
      </c>
      <c r="CP11" s="132">
        <f t="shared" si="2"/>
        <v>116000</v>
      </c>
      <c r="CQ11" s="131"/>
      <c r="CR11" s="135"/>
      <c r="CS11" s="136"/>
      <c r="CT11" s="136"/>
      <c r="CU11" s="131"/>
      <c r="CV11" s="131"/>
      <c r="CW11" s="131"/>
      <c r="CX11" s="131"/>
      <c r="CY11" s="131"/>
      <c r="CZ11" s="131"/>
      <c r="DA11" s="131"/>
      <c r="DB11" s="131"/>
      <c r="DC11" s="131"/>
      <c r="DD11" s="130"/>
    </row>
    <row r="12" spans="1:109" x14ac:dyDescent="0.2">
      <c r="A12" s="185"/>
      <c r="B12" s="182"/>
      <c r="C12" s="2"/>
      <c r="AG12" s="183"/>
      <c r="AK12" s="101"/>
      <c r="AL12" s="101"/>
      <c r="AM12" s="109"/>
      <c r="AN12" s="101"/>
      <c r="AO12" s="101"/>
      <c r="AP12" s="101"/>
      <c r="BE12" s="124"/>
      <c r="BF12" s="124"/>
      <c r="BG12" s="125"/>
      <c r="BH12" s="125"/>
      <c r="BI12" s="126"/>
      <c r="BJ12" s="124"/>
      <c r="BK12" s="124"/>
      <c r="BL12" s="125"/>
      <c r="BM12" s="125"/>
      <c r="BN12" s="126"/>
      <c r="CJ12" s="124"/>
      <c r="CK12" s="125"/>
      <c r="CL12" s="124"/>
      <c r="CM12" s="125"/>
      <c r="CN12" s="126"/>
    </row>
    <row r="13" spans="1:109" x14ac:dyDescent="0.2">
      <c r="A13" s="185" t="s">
        <v>270</v>
      </c>
      <c r="B13" s="111" t="s">
        <v>271</v>
      </c>
      <c r="C13" s="160">
        <v>1</v>
      </c>
      <c r="D13" s="111" t="s">
        <v>272</v>
      </c>
      <c r="E13" s="111" t="s">
        <v>273</v>
      </c>
      <c r="F13" s="111" t="s">
        <v>274</v>
      </c>
      <c r="G13" s="160">
        <v>242</v>
      </c>
      <c r="H13" s="160">
        <v>184</v>
      </c>
      <c r="I13" s="160" t="s">
        <v>72</v>
      </c>
      <c r="J13" s="160">
        <v>58</v>
      </c>
      <c r="K13" s="160" t="s">
        <v>72</v>
      </c>
      <c r="L13" s="160">
        <v>242</v>
      </c>
      <c r="M13" s="160" t="s">
        <v>72</v>
      </c>
      <c r="N13" s="160">
        <v>52</v>
      </c>
      <c r="O13" s="160" t="s">
        <v>72</v>
      </c>
      <c r="P13" s="160">
        <v>200</v>
      </c>
      <c r="Q13" s="160" t="s">
        <v>72</v>
      </c>
      <c r="R13" s="160">
        <v>25</v>
      </c>
      <c r="S13" s="160" t="s">
        <v>72</v>
      </c>
      <c r="T13" s="160">
        <v>78</v>
      </c>
      <c r="U13" s="160" t="s">
        <v>72</v>
      </c>
      <c r="V13" s="160"/>
      <c r="W13" s="160"/>
      <c r="X13" s="160"/>
      <c r="Y13" s="160">
        <v>2015</v>
      </c>
      <c r="Z13" s="160"/>
      <c r="AA13" s="160"/>
      <c r="AB13" s="160">
        <v>2022</v>
      </c>
      <c r="AC13" s="160"/>
      <c r="AD13" s="160"/>
      <c r="AE13" s="160"/>
      <c r="AF13" s="160"/>
      <c r="AG13" s="160" t="s">
        <v>275</v>
      </c>
      <c r="AK13" s="101"/>
      <c r="AL13" s="101"/>
      <c r="AM13" s="109"/>
      <c r="AN13" s="101"/>
      <c r="AO13" s="101"/>
      <c r="AP13" s="101"/>
      <c r="BE13" s="124"/>
      <c r="BF13" s="124"/>
      <c r="BG13" s="125"/>
      <c r="BH13" s="125"/>
      <c r="BI13" s="126"/>
      <c r="BJ13" s="124"/>
      <c r="BK13" s="124"/>
      <c r="BL13" s="125">
        <v>150000</v>
      </c>
      <c r="BM13" s="125"/>
      <c r="BN13" s="126">
        <f>BL13</f>
        <v>150000</v>
      </c>
      <c r="BO13" s="90">
        <v>2025</v>
      </c>
      <c r="BP13" s="54">
        <v>81845</v>
      </c>
      <c r="BQ13" s="90">
        <v>2030</v>
      </c>
      <c r="BR13" s="54">
        <v>625000</v>
      </c>
      <c r="BS13" s="2">
        <v>291</v>
      </c>
      <c r="BT13" s="2">
        <v>5000</v>
      </c>
      <c r="BV13" s="91"/>
      <c r="CA13" s="91"/>
      <c r="CE13" s="91"/>
      <c r="CI13" s="91"/>
      <c r="CJ13" s="124"/>
      <c r="CK13" s="125"/>
      <c r="CL13" s="124"/>
      <c r="CM13" s="125"/>
      <c r="CN13" s="126"/>
      <c r="CR13" s="90" t="s">
        <v>1</v>
      </c>
      <c r="CS13" s="137"/>
      <c r="CT13" s="127"/>
      <c r="CU13" s="127"/>
      <c r="CV13" s="32"/>
      <c r="CW13" s="32"/>
      <c r="CX13" s="54"/>
      <c r="CY13" s="54"/>
      <c r="CZ13" s="54"/>
      <c r="DA13" s="54"/>
      <c r="DB13" s="54"/>
      <c r="DC13" s="54"/>
      <c r="DD13" s="32"/>
      <c r="DE13" s="5" t="s">
        <v>276</v>
      </c>
    </row>
    <row r="14" spans="1:109" x14ac:dyDescent="0.2">
      <c r="A14" s="185"/>
      <c r="B14" s="194" t="s">
        <v>277</v>
      </c>
      <c r="C14" s="195"/>
      <c r="D14" s="195"/>
      <c r="E14" s="196"/>
      <c r="F14" s="180"/>
      <c r="G14" s="105">
        <f>SUM(G13)</f>
        <v>242</v>
      </c>
      <c r="H14" s="105">
        <f>SUM(H13)</f>
        <v>184</v>
      </c>
      <c r="I14" s="105"/>
      <c r="J14" s="105">
        <f>SUM(J13)</f>
        <v>58</v>
      </c>
      <c r="K14" s="105"/>
      <c r="L14" s="105">
        <f>SUM(L13)</f>
        <v>242</v>
      </c>
      <c r="M14" s="105"/>
      <c r="N14" s="105">
        <f>SUM(N13)</f>
        <v>52</v>
      </c>
      <c r="O14" s="105"/>
      <c r="P14" s="105">
        <f>SUM(P13)</f>
        <v>200</v>
      </c>
      <c r="Q14" s="105"/>
      <c r="R14" s="105">
        <f>SUM(R13)</f>
        <v>25</v>
      </c>
      <c r="S14" s="105"/>
      <c r="T14" s="105">
        <f>SUM(T13)</f>
        <v>78</v>
      </c>
      <c r="U14" s="105"/>
      <c r="V14" s="105">
        <f>SUM(V13)</f>
        <v>0</v>
      </c>
      <c r="W14" s="105"/>
      <c r="X14" s="105"/>
      <c r="Y14" s="105"/>
      <c r="Z14" s="105"/>
      <c r="AA14" s="105"/>
      <c r="AB14" s="105"/>
      <c r="AC14" s="105"/>
      <c r="AD14" s="105"/>
      <c r="AE14" s="105"/>
      <c r="AF14" s="105"/>
      <c r="AG14" s="105"/>
      <c r="AH14" s="87"/>
      <c r="AI14" s="132"/>
      <c r="AJ14" s="132">
        <f>SUM(AJ13)</f>
        <v>0</v>
      </c>
      <c r="AK14" s="132">
        <f t="shared" ref="AK14:AP14" si="3">SUM(AK13)</f>
        <v>0</v>
      </c>
      <c r="AL14" s="132">
        <f t="shared" si="3"/>
        <v>0</v>
      </c>
      <c r="AM14" s="132">
        <f t="shared" si="3"/>
        <v>0</v>
      </c>
      <c r="AN14" s="132">
        <f t="shared" si="3"/>
        <v>0</v>
      </c>
      <c r="AO14" s="132">
        <f t="shared" si="3"/>
        <v>0</v>
      </c>
      <c r="AP14" s="132">
        <f t="shared" si="3"/>
        <v>0</v>
      </c>
      <c r="AQ14" s="132"/>
      <c r="AR14" s="132">
        <f>SUM(AR13)</f>
        <v>0</v>
      </c>
      <c r="AS14" s="132">
        <f>SUM(AS13)</f>
        <v>0</v>
      </c>
      <c r="AT14" s="132">
        <f t="shared" ref="AT14:AW14" si="4">SUM(AT13)</f>
        <v>0</v>
      </c>
      <c r="AU14" s="132">
        <f t="shared" si="4"/>
        <v>0</v>
      </c>
      <c r="AV14" s="132">
        <f t="shared" si="4"/>
        <v>0</v>
      </c>
      <c r="AW14" s="132">
        <f t="shared" si="4"/>
        <v>0</v>
      </c>
      <c r="AX14" s="132"/>
      <c r="AY14" s="132">
        <f>SUM(AY13)</f>
        <v>0</v>
      </c>
      <c r="AZ14" s="132">
        <f t="shared" ref="AZ14:BD14" si="5">SUM(AZ13)</f>
        <v>0</v>
      </c>
      <c r="BA14" s="132">
        <f t="shared" si="5"/>
        <v>0</v>
      </c>
      <c r="BB14" s="132">
        <f t="shared" si="5"/>
        <v>0</v>
      </c>
      <c r="BC14" s="132">
        <f t="shared" si="5"/>
        <v>0</v>
      </c>
      <c r="BD14" s="132">
        <f t="shared" si="5"/>
        <v>0</v>
      </c>
      <c r="BE14" s="132">
        <f>SUM(BE13)</f>
        <v>0</v>
      </c>
      <c r="BF14" s="132"/>
      <c r="BG14" s="132">
        <f>SUM(BG13)</f>
        <v>0</v>
      </c>
      <c r="BH14" s="132">
        <v>0</v>
      </c>
      <c r="BI14" s="132">
        <v>0</v>
      </c>
      <c r="BJ14" s="132">
        <f>SUM(BJ13)</f>
        <v>0</v>
      </c>
      <c r="BK14" s="132"/>
      <c r="BL14" s="132">
        <f>SUM(BL13)</f>
        <v>150000</v>
      </c>
      <c r="BM14" s="132">
        <f>SUM(BM12)</f>
        <v>0</v>
      </c>
      <c r="BN14" s="133">
        <f>SUM(BN13)</f>
        <v>150000</v>
      </c>
      <c r="BO14" s="132"/>
      <c r="BP14" s="133">
        <f>SUM(BP13)</f>
        <v>81845</v>
      </c>
      <c r="BQ14" s="132"/>
      <c r="BR14" s="131">
        <f>SUM(BR13)</f>
        <v>625000</v>
      </c>
      <c r="BS14" s="131"/>
      <c r="BT14" s="133"/>
      <c r="BU14" s="131"/>
      <c r="BV14" s="132"/>
      <c r="BW14" s="134">
        <v>0</v>
      </c>
      <c r="BX14" s="134">
        <v>0</v>
      </c>
      <c r="BY14" s="134">
        <v>0</v>
      </c>
      <c r="BZ14" s="131">
        <v>0</v>
      </c>
      <c r="CA14" s="132"/>
      <c r="CB14" s="132">
        <v>0</v>
      </c>
      <c r="CC14" s="132"/>
      <c r="CD14" s="131"/>
      <c r="CE14" s="132"/>
      <c r="CF14" s="132"/>
      <c r="CG14" s="132">
        <v>0</v>
      </c>
      <c r="CH14" s="131">
        <v>0</v>
      </c>
      <c r="CI14" s="132"/>
      <c r="CJ14" s="132">
        <v>0</v>
      </c>
      <c r="CK14" s="132">
        <v>0</v>
      </c>
      <c r="CL14" s="132">
        <f>SUM(CL12:CL13)</f>
        <v>0</v>
      </c>
      <c r="CM14" s="132">
        <v>0</v>
      </c>
      <c r="CN14" s="132"/>
      <c r="CO14" s="132">
        <f t="shared" ref="CO14:CQ14" si="6">SUM(CO12:CO13)</f>
        <v>0</v>
      </c>
      <c r="CP14" s="132">
        <f t="shared" si="6"/>
        <v>0</v>
      </c>
      <c r="CQ14" s="131">
        <f t="shared" si="6"/>
        <v>0</v>
      </c>
      <c r="CR14" s="135"/>
      <c r="CS14" s="136"/>
      <c r="CT14" s="136"/>
      <c r="CU14" s="131"/>
      <c r="CV14" s="131"/>
      <c r="CW14" s="131"/>
      <c r="CX14" s="131"/>
      <c r="CY14" s="131"/>
      <c r="CZ14" s="131"/>
      <c r="DA14" s="131"/>
      <c r="DB14" s="131"/>
      <c r="DC14" s="131"/>
      <c r="DD14" s="130"/>
    </row>
    <row r="15" spans="1:109" x14ac:dyDescent="0.2">
      <c r="A15" s="185"/>
      <c r="B15" s="182"/>
      <c r="C15" s="2"/>
      <c r="AG15" s="183"/>
      <c r="AK15" s="101"/>
      <c r="AL15" s="101"/>
      <c r="AM15" s="109"/>
      <c r="AN15" s="101"/>
      <c r="AO15" s="101"/>
      <c r="AP15" s="101"/>
      <c r="BE15" s="124"/>
      <c r="BF15" s="124"/>
      <c r="BG15" s="124"/>
      <c r="BH15" s="124"/>
      <c r="BI15" s="126"/>
      <c r="BL15" s="125"/>
      <c r="BM15" s="125"/>
      <c r="BN15" s="126"/>
      <c r="BV15" s="91"/>
      <c r="CA15" s="91"/>
      <c r="CE15" s="91"/>
      <c r="CI15" s="91"/>
      <c r="CK15" s="125"/>
      <c r="CL15" s="124"/>
      <c r="CM15" s="125"/>
      <c r="CN15" s="126"/>
      <c r="CR15" s="90"/>
      <c r="CS15" s="137"/>
      <c r="CT15" s="127"/>
      <c r="CU15" s="127"/>
      <c r="CV15" s="32"/>
      <c r="CW15" s="32"/>
      <c r="CX15" s="54"/>
      <c r="CY15" s="54"/>
      <c r="CZ15" s="54"/>
      <c r="DA15" s="54"/>
      <c r="DB15" s="54"/>
      <c r="DC15" s="54"/>
      <c r="DD15" s="32"/>
    </row>
    <row r="16" spans="1:109" x14ac:dyDescent="0.2">
      <c r="A16" s="185">
        <v>2023</v>
      </c>
      <c r="B16" s="111" t="s">
        <v>278</v>
      </c>
      <c r="C16" s="160">
        <v>10</v>
      </c>
      <c r="D16" s="111" t="s">
        <v>65</v>
      </c>
      <c r="E16" s="111" t="s">
        <v>67</v>
      </c>
      <c r="F16" s="111" t="s">
        <v>279</v>
      </c>
      <c r="G16" s="160">
        <v>3</v>
      </c>
      <c r="H16" s="160">
        <v>3</v>
      </c>
      <c r="I16" s="160" t="s">
        <v>259</v>
      </c>
      <c r="J16" s="160"/>
      <c r="K16" s="160"/>
      <c r="L16" s="160">
        <v>3</v>
      </c>
      <c r="M16" s="160" t="s">
        <v>72</v>
      </c>
      <c r="N16" s="160">
        <v>4</v>
      </c>
      <c r="O16" s="160" t="s">
        <v>258</v>
      </c>
      <c r="P16" s="160">
        <v>8</v>
      </c>
      <c r="Q16" s="160" t="s">
        <v>258</v>
      </c>
      <c r="R16" s="160">
        <v>30</v>
      </c>
      <c r="S16" s="160" t="s">
        <v>259</v>
      </c>
      <c r="T16" s="160">
        <v>60</v>
      </c>
      <c r="U16" s="160" t="s">
        <v>259</v>
      </c>
      <c r="V16" s="160"/>
      <c r="W16" s="160"/>
      <c r="X16" s="160"/>
      <c r="Y16" s="160">
        <v>2000</v>
      </c>
      <c r="Z16" s="160"/>
      <c r="AA16" s="160"/>
      <c r="AB16" s="160" t="s">
        <v>280</v>
      </c>
      <c r="AC16" s="160"/>
      <c r="AD16" s="160"/>
      <c r="AE16" s="160"/>
      <c r="AF16" s="160"/>
      <c r="AG16" s="160"/>
      <c r="AI16" s="87" t="s">
        <v>260</v>
      </c>
      <c r="AK16" s="109"/>
      <c r="AL16" s="109"/>
      <c r="AM16" s="109"/>
      <c r="AN16" s="109"/>
      <c r="AO16" s="109"/>
      <c r="AP16" s="109"/>
      <c r="AY16" s="109"/>
      <c r="AZ16" s="109"/>
      <c r="BA16" s="109"/>
      <c r="BB16" s="109"/>
      <c r="BC16" s="109"/>
      <c r="BD16" s="109"/>
      <c r="BE16" s="124"/>
      <c r="BF16" s="124"/>
      <c r="BG16" s="139"/>
      <c r="BH16" s="139"/>
      <c r="BI16" s="110"/>
      <c r="BJ16" s="140">
        <v>20500</v>
      </c>
      <c r="BK16" s="140"/>
      <c r="BL16" s="139"/>
      <c r="BM16" s="139">
        <f>BJ16</f>
        <v>20500</v>
      </c>
      <c r="BN16" s="142">
        <f>BL16+BM16</f>
        <v>20500</v>
      </c>
      <c r="BQ16" s="2">
        <v>2025</v>
      </c>
      <c r="BR16" s="54">
        <v>20150</v>
      </c>
      <c r="BS16" s="54">
        <v>15</v>
      </c>
      <c r="BT16" s="54"/>
      <c r="BV16" s="91"/>
      <c r="BW16" s="54">
        <v>3000</v>
      </c>
      <c r="BX16" s="101">
        <v>0</v>
      </c>
      <c r="BY16" s="101" t="s">
        <v>281</v>
      </c>
      <c r="CA16" s="91"/>
      <c r="CB16" s="54">
        <v>3000</v>
      </c>
      <c r="CD16" s="54">
        <f>CB16</f>
        <v>3000</v>
      </c>
      <c r="CE16" s="91"/>
      <c r="CG16" s="54">
        <f>CF16+CD16</f>
        <v>3000</v>
      </c>
      <c r="CH16" s="54">
        <v>0</v>
      </c>
      <c r="CI16" s="91"/>
      <c r="CJ16" s="124">
        <f>CG16-CH16</f>
        <v>3000</v>
      </c>
      <c r="CK16" s="125"/>
      <c r="CL16" s="124"/>
      <c r="CM16" s="125">
        <f>CJ16</f>
        <v>3000</v>
      </c>
      <c r="CN16" s="141">
        <f>CL16+CM16</f>
        <v>3000</v>
      </c>
      <c r="CR16" s="90"/>
      <c r="CS16" s="137"/>
      <c r="CT16" s="138"/>
      <c r="CU16" s="138"/>
      <c r="CV16" s="54"/>
      <c r="CW16" s="54"/>
      <c r="CX16" s="54"/>
      <c r="CY16" s="54"/>
      <c r="CZ16" s="54"/>
      <c r="DA16" s="54"/>
      <c r="DB16" s="54"/>
      <c r="DC16" s="54"/>
      <c r="DD16" s="54"/>
    </row>
    <row r="17" spans="1:112" x14ac:dyDescent="0.2">
      <c r="A17" s="185">
        <v>2023</v>
      </c>
      <c r="B17" s="111" t="s">
        <v>278</v>
      </c>
      <c r="C17" s="160">
        <v>15</v>
      </c>
      <c r="D17" s="111" t="s">
        <v>137</v>
      </c>
      <c r="E17" s="111" t="s">
        <v>138</v>
      </c>
      <c r="F17" s="111" t="s">
        <v>279</v>
      </c>
      <c r="G17" s="160">
        <v>2</v>
      </c>
      <c r="H17" s="160">
        <v>2</v>
      </c>
      <c r="I17" s="160" t="s">
        <v>259</v>
      </c>
      <c r="J17" s="160"/>
      <c r="K17" s="160"/>
      <c r="L17" s="160">
        <v>2</v>
      </c>
      <c r="M17" s="160" t="s">
        <v>259</v>
      </c>
      <c r="N17" s="160" t="s">
        <v>1</v>
      </c>
      <c r="O17" s="160"/>
      <c r="P17" s="160" t="s">
        <v>1</v>
      </c>
      <c r="Q17" s="160"/>
      <c r="R17" s="160">
        <v>8</v>
      </c>
      <c r="S17" s="160" t="s">
        <v>259</v>
      </c>
      <c r="T17" s="160">
        <v>16</v>
      </c>
      <c r="U17" s="160" t="s">
        <v>259</v>
      </c>
      <c r="V17" s="160"/>
      <c r="W17" s="160"/>
      <c r="X17" s="160"/>
      <c r="Y17" s="160">
        <v>2005</v>
      </c>
      <c r="Z17" s="160"/>
      <c r="AA17" s="160"/>
      <c r="AB17" s="160">
        <v>2021</v>
      </c>
      <c r="AC17" s="160"/>
      <c r="AD17" s="160"/>
      <c r="AE17" s="160"/>
      <c r="AF17" s="160"/>
      <c r="AG17" s="160"/>
      <c r="AJ17" s="54" t="s">
        <v>1</v>
      </c>
      <c r="AK17" s="109"/>
      <c r="AL17" s="109"/>
      <c r="AM17" s="109" t="s">
        <v>1</v>
      </c>
      <c r="AN17" s="109"/>
      <c r="AO17" s="109"/>
      <c r="AP17" s="109"/>
      <c r="AY17" s="54" t="s">
        <v>1</v>
      </c>
      <c r="BB17" s="54" t="s">
        <v>1</v>
      </c>
      <c r="BE17" s="144" t="s">
        <v>1</v>
      </c>
      <c r="BF17" s="144"/>
      <c r="BG17" s="139"/>
      <c r="BH17" s="139"/>
      <c r="BI17" s="110"/>
      <c r="BJ17" s="140">
        <v>8050</v>
      </c>
      <c r="BK17" s="140"/>
      <c r="BL17" s="139"/>
      <c r="BM17" s="139"/>
      <c r="BN17" s="110"/>
      <c r="BO17" s="90">
        <v>2030</v>
      </c>
      <c r="BP17" s="54">
        <v>400</v>
      </c>
      <c r="BQ17" s="90">
        <v>2035</v>
      </c>
      <c r="BR17" s="54">
        <v>8050</v>
      </c>
      <c r="BS17" s="54">
        <v>10</v>
      </c>
      <c r="BT17" s="54"/>
      <c r="BU17" s="90">
        <v>2010</v>
      </c>
      <c r="BV17" s="91"/>
      <c r="CA17" s="91"/>
      <c r="CE17" s="91" t="s">
        <v>260</v>
      </c>
      <c r="CF17" s="54">
        <f>BS17*200+BT17*50</f>
        <v>2000</v>
      </c>
      <c r="CG17" s="54">
        <f>CF17+CD17</f>
        <v>2000</v>
      </c>
      <c r="CH17" s="54">
        <v>0</v>
      </c>
      <c r="CI17" s="91"/>
      <c r="CJ17" s="124">
        <f>CG17-CH17</f>
        <v>2000</v>
      </c>
      <c r="CK17" s="125"/>
      <c r="CL17" s="124"/>
      <c r="CM17" s="125">
        <f>CJ17</f>
        <v>2000</v>
      </c>
      <c r="CN17" s="141">
        <v>2000</v>
      </c>
      <c r="CR17" s="54"/>
      <c r="CS17" s="101"/>
      <c r="CT17" s="138"/>
      <c r="CU17" s="138"/>
      <c r="CV17" s="54"/>
      <c r="CW17" s="54"/>
      <c r="CX17" s="54"/>
      <c r="CY17" s="54"/>
      <c r="CZ17" s="54"/>
      <c r="DA17" s="54"/>
      <c r="DB17" s="54"/>
      <c r="DC17" s="54"/>
      <c r="DD17" s="54"/>
    </row>
    <row r="18" spans="1:112" x14ac:dyDescent="0.2">
      <c r="A18" s="185">
        <v>2023</v>
      </c>
      <c r="B18" s="111" t="s">
        <v>278</v>
      </c>
      <c r="C18" s="160">
        <v>17</v>
      </c>
      <c r="D18" s="111" t="s">
        <v>136</v>
      </c>
      <c r="E18" s="111" t="s">
        <v>141</v>
      </c>
      <c r="F18" s="111" t="s">
        <v>279</v>
      </c>
      <c r="G18" s="160">
        <v>6</v>
      </c>
      <c r="H18" s="160">
        <v>4</v>
      </c>
      <c r="I18" s="160" t="s">
        <v>258</v>
      </c>
      <c r="J18" s="160">
        <v>2</v>
      </c>
      <c r="K18" s="160" t="s">
        <v>258</v>
      </c>
      <c r="L18" s="160">
        <v>6</v>
      </c>
      <c r="M18" s="160" t="s">
        <v>258</v>
      </c>
      <c r="N18" s="160">
        <v>10</v>
      </c>
      <c r="O18" s="160" t="s">
        <v>258</v>
      </c>
      <c r="P18" s="160">
        <v>20</v>
      </c>
      <c r="Q18" s="160" t="s">
        <v>258</v>
      </c>
      <c r="R18" s="160"/>
      <c r="S18" s="160"/>
      <c r="T18" s="160"/>
      <c r="U18" s="160"/>
      <c r="V18" s="160"/>
      <c r="W18" s="160"/>
      <c r="X18" s="160" t="s">
        <v>1</v>
      </c>
      <c r="Y18" s="160">
        <v>2012</v>
      </c>
      <c r="Z18" s="160"/>
      <c r="AA18" s="160"/>
      <c r="AB18" s="160">
        <v>2027</v>
      </c>
      <c r="AC18" s="160"/>
      <c r="AD18" s="160"/>
      <c r="AE18" s="160"/>
      <c r="AF18" s="160"/>
      <c r="AG18" s="160" t="s">
        <v>282</v>
      </c>
      <c r="AK18" s="109"/>
      <c r="AL18" s="109"/>
      <c r="AM18" s="109"/>
      <c r="AN18" s="109"/>
      <c r="AO18" s="109"/>
      <c r="AP18" s="109"/>
      <c r="AX18" s="91" t="s">
        <v>1</v>
      </c>
      <c r="AY18" s="91"/>
      <c r="AZ18" s="91"/>
      <c r="BA18" s="91"/>
      <c r="BB18" s="54" t="s">
        <v>1</v>
      </c>
      <c r="BE18" s="124"/>
      <c r="BF18" s="124"/>
      <c r="BG18" s="139"/>
      <c r="BH18" s="139"/>
      <c r="BI18" s="110"/>
      <c r="BJ18" s="140"/>
      <c r="BK18" s="140"/>
      <c r="BL18" s="139"/>
      <c r="BM18" s="139"/>
      <c r="BN18" s="146">
        <v>15000</v>
      </c>
      <c r="BQ18" s="90">
        <v>2027</v>
      </c>
      <c r="BR18" s="54">
        <v>20550</v>
      </c>
      <c r="BS18" s="54">
        <v>12</v>
      </c>
      <c r="BT18" s="54"/>
      <c r="BU18" s="90">
        <v>2012</v>
      </c>
      <c r="BV18" s="91"/>
      <c r="CA18" s="91"/>
      <c r="CE18" s="91"/>
      <c r="CI18" s="91"/>
      <c r="CJ18" s="124"/>
      <c r="CK18" s="125"/>
      <c r="CL18" s="124">
        <f>BS18*200+BT18*50</f>
        <v>2400</v>
      </c>
      <c r="CM18" s="125"/>
      <c r="CN18" s="126">
        <f>CL18+CM18</f>
        <v>2400</v>
      </c>
      <c r="CR18" s="54"/>
      <c r="CS18" s="101"/>
      <c r="CT18" s="138"/>
      <c r="CU18" s="138"/>
      <c r="CV18" s="54"/>
      <c r="CW18" s="54"/>
      <c r="CX18" s="54"/>
      <c r="CY18" s="54"/>
      <c r="CZ18" s="54"/>
      <c r="DA18" s="54"/>
      <c r="DB18" s="54"/>
      <c r="DC18" s="54"/>
      <c r="DD18" s="54"/>
    </row>
    <row r="19" spans="1:112" x14ac:dyDescent="0.2">
      <c r="A19" s="185">
        <v>2024</v>
      </c>
      <c r="B19" s="111" t="s">
        <v>278</v>
      </c>
      <c r="C19" s="160">
        <v>6</v>
      </c>
      <c r="D19" s="111" t="s">
        <v>57</v>
      </c>
      <c r="E19" s="111" t="s">
        <v>58</v>
      </c>
      <c r="F19" s="111" t="s">
        <v>279</v>
      </c>
      <c r="G19" s="160">
        <v>2</v>
      </c>
      <c r="H19" s="160">
        <v>2</v>
      </c>
      <c r="I19" s="160" t="s">
        <v>258</v>
      </c>
      <c r="J19" s="160"/>
      <c r="K19" s="160"/>
      <c r="L19" s="160">
        <v>2</v>
      </c>
      <c r="M19" s="160" t="s">
        <v>258</v>
      </c>
      <c r="N19" s="160"/>
      <c r="O19" s="160"/>
      <c r="P19" s="160"/>
      <c r="Q19" s="160"/>
      <c r="R19" s="160">
        <v>9</v>
      </c>
      <c r="S19" s="160" t="s">
        <v>258</v>
      </c>
      <c r="T19" s="160">
        <v>18</v>
      </c>
      <c r="U19" s="160" t="s">
        <v>258</v>
      </c>
      <c r="V19" s="160">
        <v>1</v>
      </c>
      <c r="W19" s="160" t="s">
        <v>258</v>
      </c>
      <c r="X19" s="160"/>
      <c r="Y19" s="160">
        <v>2001</v>
      </c>
      <c r="Z19" s="160">
        <v>2022</v>
      </c>
      <c r="AA19" s="160"/>
      <c r="AB19" s="160"/>
      <c r="AC19" s="160"/>
      <c r="AD19" s="160"/>
      <c r="AE19" s="160"/>
      <c r="AF19" s="160"/>
      <c r="AG19" s="160"/>
      <c r="AK19" s="109"/>
      <c r="AL19" s="109"/>
      <c r="AM19" s="109"/>
      <c r="AN19" s="109"/>
      <c r="AO19" s="109"/>
      <c r="AP19" s="109"/>
      <c r="AR19" s="54">
        <v>400</v>
      </c>
      <c r="AT19" s="54" t="s">
        <v>283</v>
      </c>
      <c r="AU19" s="54">
        <v>6550</v>
      </c>
      <c r="AW19" s="54" t="s">
        <v>284</v>
      </c>
      <c r="AY19" s="109"/>
      <c r="AZ19" s="109"/>
      <c r="BA19" s="109"/>
      <c r="BB19" s="109"/>
      <c r="BC19" s="109"/>
      <c r="BD19" s="109"/>
      <c r="BE19" s="124"/>
      <c r="BF19" s="124"/>
      <c r="BG19" s="139"/>
      <c r="BH19" s="139"/>
      <c r="BI19" s="110"/>
      <c r="BJ19" s="140"/>
      <c r="BK19" s="140"/>
      <c r="BL19" s="139">
        <v>40000</v>
      </c>
      <c r="BM19" s="139"/>
      <c r="BN19" s="110">
        <f>BL19+BM19</f>
        <v>40000</v>
      </c>
      <c r="BQ19" s="2">
        <v>2034</v>
      </c>
      <c r="BR19" s="54">
        <v>6950</v>
      </c>
      <c r="BS19" s="54">
        <v>8</v>
      </c>
      <c r="BT19" s="54"/>
      <c r="BV19" s="91"/>
      <c r="BW19" s="54">
        <v>1600</v>
      </c>
      <c r="BX19" s="101">
        <v>0</v>
      </c>
      <c r="BY19" s="101" t="s">
        <v>281</v>
      </c>
      <c r="CA19" s="91"/>
      <c r="CB19" s="54">
        <v>1600</v>
      </c>
      <c r="CD19" s="54">
        <f>CB19</f>
        <v>1600</v>
      </c>
      <c r="CE19" s="91"/>
      <c r="CG19" s="54">
        <f>CF19+CD19</f>
        <v>1600</v>
      </c>
      <c r="CH19" s="54">
        <v>0</v>
      </c>
      <c r="CI19" s="91"/>
      <c r="CJ19" s="129">
        <f>CG19-CH19</f>
        <v>1600</v>
      </c>
      <c r="CK19" s="125"/>
      <c r="CL19" s="124"/>
      <c r="CM19" s="125"/>
      <c r="CN19" s="126"/>
      <c r="CO19" s="128">
        <v>20000</v>
      </c>
      <c r="CR19" s="90"/>
      <c r="CS19" s="137"/>
      <c r="CT19" s="138"/>
      <c r="CU19" s="138"/>
      <c r="CV19" s="54"/>
      <c r="CW19" s="54"/>
      <c r="CX19" s="54"/>
      <c r="CY19" s="54"/>
      <c r="CZ19" s="54"/>
      <c r="DA19" s="54"/>
      <c r="DB19" s="54"/>
      <c r="DC19" s="54"/>
      <c r="DD19" s="54"/>
      <c r="DH19" s="5" t="s">
        <v>1</v>
      </c>
    </row>
    <row r="20" spans="1:112" x14ac:dyDescent="0.2">
      <c r="A20" s="185">
        <v>2024</v>
      </c>
      <c r="B20" s="111" t="s">
        <v>278</v>
      </c>
      <c r="C20" s="160">
        <v>16</v>
      </c>
      <c r="D20" s="111" t="s">
        <v>139</v>
      </c>
      <c r="E20" s="111" t="s">
        <v>140</v>
      </c>
      <c r="F20" s="111" t="s">
        <v>279</v>
      </c>
      <c r="G20" s="160">
        <v>1</v>
      </c>
      <c r="H20" s="160">
        <v>1</v>
      </c>
      <c r="I20" s="160" t="s">
        <v>259</v>
      </c>
      <c r="J20" s="160"/>
      <c r="K20" s="160"/>
      <c r="L20" s="160">
        <v>1</v>
      </c>
      <c r="M20" s="160" t="s">
        <v>259</v>
      </c>
      <c r="N20" s="160"/>
      <c r="O20" s="160"/>
      <c r="P20" s="160"/>
      <c r="Q20" s="160"/>
      <c r="R20" s="160">
        <v>9</v>
      </c>
      <c r="S20" s="160" t="s">
        <v>259</v>
      </c>
      <c r="T20" s="160">
        <v>18</v>
      </c>
      <c r="U20" s="160" t="s">
        <v>259</v>
      </c>
      <c r="V20" s="160"/>
      <c r="W20" s="160"/>
      <c r="X20" s="160"/>
      <c r="Y20" s="160">
        <v>2010</v>
      </c>
      <c r="Z20" s="160"/>
      <c r="AA20" s="160"/>
      <c r="AB20" s="160">
        <v>2022</v>
      </c>
      <c r="AC20" s="160"/>
      <c r="AD20" s="160"/>
      <c r="AE20" s="160"/>
      <c r="AF20" s="160"/>
      <c r="AG20" s="160"/>
      <c r="AK20" s="109"/>
      <c r="AL20" s="109"/>
      <c r="AM20" s="109"/>
      <c r="AN20" s="109"/>
      <c r="AO20" s="109"/>
      <c r="AP20" s="109"/>
      <c r="AX20" s="91"/>
      <c r="AY20" s="91"/>
      <c r="AZ20" s="91"/>
      <c r="BA20" s="91"/>
      <c r="BE20" s="124"/>
      <c r="BF20" s="124"/>
      <c r="BG20" s="139">
        <v>1000</v>
      </c>
      <c r="BH20" s="139"/>
      <c r="BI20" s="110"/>
      <c r="BJ20" s="140"/>
      <c r="BK20" s="140"/>
      <c r="BL20" s="139">
        <v>25000</v>
      </c>
      <c r="BM20" s="139"/>
      <c r="BN20" s="110">
        <f>BL20+BM20</f>
        <v>25000</v>
      </c>
      <c r="BQ20" s="90">
        <v>2025</v>
      </c>
      <c r="BR20" s="54">
        <v>4800</v>
      </c>
      <c r="BS20" s="54">
        <v>7</v>
      </c>
      <c r="BT20" s="54"/>
      <c r="BU20" s="90">
        <v>2010</v>
      </c>
      <c r="BV20" s="91"/>
      <c r="CA20" s="91"/>
      <c r="CE20" s="91" t="s">
        <v>260</v>
      </c>
      <c r="CF20" s="54">
        <f>BS20*200+BT20*50</f>
        <v>1400</v>
      </c>
      <c r="CG20" s="54">
        <f>CF20+CD20</f>
        <v>1400</v>
      </c>
      <c r="CH20" s="54">
        <v>0</v>
      </c>
      <c r="CI20" s="91"/>
      <c r="CJ20" s="129">
        <f>CG20-CH20</f>
        <v>1400</v>
      </c>
      <c r="CK20" s="125"/>
      <c r="CL20" s="124"/>
      <c r="CM20" s="125"/>
      <c r="CN20" s="126"/>
      <c r="CO20" s="145">
        <v>20000</v>
      </c>
      <c r="CR20" s="54"/>
      <c r="CS20" s="101"/>
      <c r="CT20" s="138"/>
      <c r="CU20" s="138"/>
      <c r="CV20" s="54"/>
      <c r="CW20" s="54"/>
      <c r="CX20" s="54"/>
      <c r="CY20" s="54"/>
      <c r="CZ20" s="54"/>
      <c r="DA20" s="54"/>
      <c r="DB20" s="54"/>
      <c r="DC20" s="54"/>
      <c r="DD20" s="54"/>
    </row>
    <row r="21" spans="1:112" x14ac:dyDescent="0.2">
      <c r="A21" s="185">
        <v>2025</v>
      </c>
      <c r="B21" s="111" t="s">
        <v>278</v>
      </c>
      <c r="C21" s="160">
        <v>3</v>
      </c>
      <c r="D21" s="111" t="s">
        <v>50</v>
      </c>
      <c r="E21" s="111" t="s">
        <v>51</v>
      </c>
      <c r="F21" s="111" t="s">
        <v>279</v>
      </c>
      <c r="G21" s="160">
        <v>1</v>
      </c>
      <c r="H21" s="160">
        <v>1</v>
      </c>
      <c r="I21" s="160" t="s">
        <v>259</v>
      </c>
      <c r="J21" s="160"/>
      <c r="K21" s="160"/>
      <c r="L21" s="160">
        <v>1</v>
      </c>
      <c r="M21" s="160"/>
      <c r="N21" s="160"/>
      <c r="O21" s="160"/>
      <c r="P21" s="160"/>
      <c r="Q21" s="160"/>
      <c r="R21" s="160">
        <v>9</v>
      </c>
      <c r="S21" s="160" t="s">
        <v>72</v>
      </c>
      <c r="T21" s="160">
        <v>18</v>
      </c>
      <c r="U21" s="160" t="s">
        <v>72</v>
      </c>
      <c r="V21" s="160"/>
      <c r="W21" s="160"/>
      <c r="X21" s="160"/>
      <c r="Y21" s="160">
        <v>2010</v>
      </c>
      <c r="Z21" s="160"/>
      <c r="AA21" s="160"/>
      <c r="AB21" s="160"/>
      <c r="AC21" s="160"/>
      <c r="AD21" s="160"/>
      <c r="AE21" s="160"/>
      <c r="AF21" s="160"/>
      <c r="AG21" s="160"/>
      <c r="AK21" s="109"/>
      <c r="AL21" s="109"/>
      <c r="AM21" s="109"/>
      <c r="AN21" s="109"/>
      <c r="AO21" s="109"/>
      <c r="AP21" s="109"/>
      <c r="AX21" s="91"/>
      <c r="AY21" s="91"/>
      <c r="AZ21" s="91"/>
      <c r="BA21" s="91"/>
      <c r="BE21" s="124"/>
      <c r="BF21" s="124"/>
      <c r="BG21" s="139"/>
      <c r="BH21" s="139"/>
      <c r="BI21" s="110"/>
      <c r="BJ21" s="140"/>
      <c r="BK21" s="140"/>
      <c r="BL21" s="139"/>
      <c r="BM21" s="139"/>
      <c r="BN21" s="110"/>
      <c r="BQ21" s="2">
        <v>2025</v>
      </c>
      <c r="BR21" s="54" t="e">
        <f>G21*800+L21*400+N21*125+P21*200+U21*125+#REF!*250+#REF!*500</f>
        <v>#VALUE!</v>
      </c>
      <c r="BS21" s="54">
        <v>5</v>
      </c>
      <c r="BT21" s="54"/>
      <c r="BV21" s="91"/>
      <c r="BW21" s="54">
        <v>1000</v>
      </c>
      <c r="BX21" s="101">
        <v>0</v>
      </c>
      <c r="BY21" s="101" t="s">
        <v>281</v>
      </c>
      <c r="CA21" s="91"/>
      <c r="CB21" s="54">
        <v>1000</v>
      </c>
      <c r="CD21" s="54">
        <f>CB21</f>
        <v>1000</v>
      </c>
      <c r="CE21" s="91" t="s">
        <v>260</v>
      </c>
      <c r="CF21" s="54">
        <f>BS21*200+BT21*50</f>
        <v>1000</v>
      </c>
      <c r="CG21" s="54">
        <f>CF21+CD21</f>
        <v>2000</v>
      </c>
      <c r="CH21" s="54">
        <v>0</v>
      </c>
      <c r="CI21" s="91"/>
      <c r="CJ21" s="124">
        <f>CG21-CH21</f>
        <v>2000</v>
      </c>
      <c r="CK21" s="125"/>
      <c r="CL21" s="124"/>
      <c r="CM21" s="125">
        <f>CJ21</f>
        <v>2000</v>
      </c>
      <c r="CN21" s="141">
        <f>CL21+CM21</f>
        <v>2000</v>
      </c>
      <c r="CR21" s="90"/>
      <c r="CS21" s="137"/>
      <c r="CT21" s="138"/>
      <c r="CU21" s="138"/>
      <c r="CV21" s="54"/>
      <c r="CW21" s="54"/>
      <c r="CX21" s="54"/>
      <c r="CY21" s="54"/>
      <c r="CZ21" s="54"/>
      <c r="DA21" s="54"/>
      <c r="DB21" s="54"/>
      <c r="DC21" s="54"/>
      <c r="DD21" s="54"/>
    </row>
    <row r="22" spans="1:112" x14ac:dyDescent="0.2">
      <c r="A22" s="185">
        <v>2025</v>
      </c>
      <c r="B22" s="111" t="s">
        <v>278</v>
      </c>
      <c r="C22" s="160">
        <v>7</v>
      </c>
      <c r="D22" s="111" t="s">
        <v>59</v>
      </c>
      <c r="E22" s="111" t="s">
        <v>60</v>
      </c>
      <c r="F22" s="111" t="s">
        <v>279</v>
      </c>
      <c r="G22" s="160">
        <v>1</v>
      </c>
      <c r="H22" s="160">
        <v>1</v>
      </c>
      <c r="I22" s="160" t="s">
        <v>258</v>
      </c>
      <c r="J22" s="160"/>
      <c r="K22" s="160"/>
      <c r="L22" s="160">
        <v>1</v>
      </c>
      <c r="M22" s="160" t="s">
        <v>258</v>
      </c>
      <c r="N22" s="160">
        <v>6</v>
      </c>
      <c r="O22" s="160" t="s">
        <v>258</v>
      </c>
      <c r="P22" s="160">
        <v>20</v>
      </c>
      <c r="Q22" s="160" t="s">
        <v>258</v>
      </c>
      <c r="R22" s="160" t="s">
        <v>1</v>
      </c>
      <c r="S22" s="160"/>
      <c r="T22" s="160"/>
      <c r="U22" s="160"/>
      <c r="V22" s="160" t="s">
        <v>1</v>
      </c>
      <c r="W22" s="160"/>
      <c r="X22" s="160"/>
      <c r="Y22" s="160">
        <v>2000</v>
      </c>
      <c r="Z22" s="160"/>
      <c r="AA22" s="160"/>
      <c r="AB22" s="160"/>
      <c r="AC22" s="160"/>
      <c r="AD22" s="160"/>
      <c r="AE22" s="160"/>
      <c r="AF22" s="160"/>
      <c r="AG22" s="160"/>
      <c r="AK22" s="109"/>
      <c r="AL22" s="109"/>
      <c r="AM22" s="109"/>
      <c r="AN22" s="109"/>
      <c r="AO22" s="109"/>
      <c r="AP22" s="109"/>
      <c r="AT22" s="54" t="s">
        <v>283</v>
      </c>
      <c r="AU22" s="54">
        <v>1725</v>
      </c>
      <c r="AW22" s="54" t="s">
        <v>284</v>
      </c>
      <c r="AY22" s="109"/>
      <c r="AZ22" s="109"/>
      <c r="BA22" s="109"/>
      <c r="BB22" s="109"/>
      <c r="BC22" s="109"/>
      <c r="BD22" s="109"/>
      <c r="BE22" s="124"/>
      <c r="BF22" s="124"/>
      <c r="BG22" s="139"/>
      <c r="BH22" s="139"/>
      <c r="BI22" s="110"/>
      <c r="BJ22" s="140"/>
      <c r="BK22" s="140"/>
      <c r="BL22" s="139"/>
      <c r="BM22" s="139"/>
      <c r="BN22" s="110"/>
      <c r="BQ22" s="2">
        <v>2034</v>
      </c>
      <c r="BR22" s="54">
        <v>1725</v>
      </c>
      <c r="BS22" s="54">
        <v>2</v>
      </c>
      <c r="BT22" s="54"/>
      <c r="BV22" s="91"/>
      <c r="BW22" s="54">
        <v>400</v>
      </c>
      <c r="BX22" s="101">
        <v>0</v>
      </c>
      <c r="BY22" s="101" t="s">
        <v>281</v>
      </c>
      <c r="CA22" s="91"/>
      <c r="CB22" s="54">
        <v>400</v>
      </c>
      <c r="CD22" s="54">
        <f>CB22</f>
        <v>400</v>
      </c>
      <c r="CE22" s="91"/>
      <c r="CF22" s="54" t="s">
        <v>1</v>
      </c>
      <c r="CG22" s="54">
        <v>400</v>
      </c>
      <c r="CH22" s="54">
        <v>0</v>
      </c>
      <c r="CI22" s="91"/>
      <c r="CJ22" s="129">
        <f>CG22-CH22</f>
        <v>400</v>
      </c>
      <c r="CK22" s="125"/>
      <c r="CL22" s="124"/>
      <c r="CM22" s="125"/>
      <c r="CN22" s="126"/>
      <c r="CR22" s="90"/>
      <c r="CS22" s="137"/>
      <c r="CT22" s="138"/>
      <c r="CU22" s="138"/>
      <c r="CV22" s="54"/>
      <c r="CW22" s="54"/>
      <c r="CX22" s="54"/>
      <c r="CY22" s="54"/>
      <c r="CZ22" s="54"/>
      <c r="DA22" s="54"/>
      <c r="DB22" s="54"/>
      <c r="DC22" s="54"/>
      <c r="DD22" s="54"/>
    </row>
    <row r="23" spans="1:112" x14ac:dyDescent="0.2">
      <c r="A23" s="185">
        <v>2025</v>
      </c>
      <c r="B23" s="111" t="s">
        <v>278</v>
      </c>
      <c r="C23" s="160">
        <v>12</v>
      </c>
      <c r="D23" s="111" t="s">
        <v>98</v>
      </c>
      <c r="E23" s="111" t="s">
        <v>99</v>
      </c>
      <c r="F23" s="111" t="s">
        <v>279</v>
      </c>
      <c r="G23" s="160">
        <v>4</v>
      </c>
      <c r="H23" s="160">
        <v>4</v>
      </c>
      <c r="I23" s="160" t="s">
        <v>259</v>
      </c>
      <c r="J23" s="160"/>
      <c r="K23" s="160"/>
      <c r="L23" s="160">
        <v>4</v>
      </c>
      <c r="M23" s="160" t="s">
        <v>258</v>
      </c>
      <c r="N23" s="160">
        <v>13</v>
      </c>
      <c r="O23" s="160" t="s">
        <v>259</v>
      </c>
      <c r="P23" s="160">
        <v>26</v>
      </c>
      <c r="Q23" s="160" t="s">
        <v>259</v>
      </c>
      <c r="R23" s="160">
        <v>12</v>
      </c>
      <c r="S23" s="160" t="s">
        <v>259</v>
      </c>
      <c r="T23" s="160">
        <v>24</v>
      </c>
      <c r="U23" s="160" t="s">
        <v>259</v>
      </c>
      <c r="V23" s="160">
        <v>5</v>
      </c>
      <c r="W23" s="160" t="s">
        <v>72</v>
      </c>
      <c r="X23" s="160"/>
      <c r="Y23" s="160">
        <v>2010</v>
      </c>
      <c r="Z23" s="160"/>
      <c r="AA23" s="160">
        <v>2022</v>
      </c>
      <c r="AB23" s="160"/>
      <c r="AC23" s="160"/>
      <c r="AD23" s="160"/>
      <c r="AE23" s="160"/>
      <c r="AF23" s="160"/>
      <c r="AG23" s="160"/>
      <c r="AK23" s="109"/>
      <c r="AL23" s="109"/>
      <c r="AM23" s="109"/>
      <c r="AN23" s="109"/>
      <c r="AO23" s="109"/>
      <c r="AP23" s="109"/>
      <c r="AX23" s="91"/>
      <c r="AY23" s="109"/>
      <c r="AZ23" s="109"/>
      <c r="BA23" s="109"/>
      <c r="BB23" s="109"/>
      <c r="BC23" s="109"/>
      <c r="BD23" s="109"/>
      <c r="BE23" s="124"/>
      <c r="BF23" s="124"/>
      <c r="BG23" s="139"/>
      <c r="BH23" s="139"/>
      <c r="BI23" s="110"/>
      <c r="BJ23" s="140"/>
      <c r="BK23" s="140"/>
      <c r="BL23" s="139">
        <v>34000</v>
      </c>
      <c r="BM23" s="139"/>
      <c r="BN23" s="110">
        <f>BL23+BM23</f>
        <v>34000</v>
      </c>
      <c r="BQ23" s="90">
        <v>2040</v>
      </c>
      <c r="BR23" s="54">
        <v>34100</v>
      </c>
      <c r="BS23" s="54"/>
      <c r="BT23" s="54"/>
      <c r="BV23" s="91"/>
      <c r="CA23" s="91"/>
      <c r="CE23" s="91"/>
      <c r="CI23" s="91"/>
      <c r="CJ23" s="124"/>
      <c r="CK23" s="125"/>
      <c r="CL23" s="124"/>
      <c r="CM23" s="125"/>
      <c r="CN23" s="126"/>
      <c r="CR23" s="54"/>
      <c r="CS23" s="101"/>
      <c r="CT23" s="138"/>
      <c r="CU23" s="138"/>
      <c r="CV23" s="54"/>
      <c r="CW23" s="54"/>
      <c r="CX23" s="54"/>
      <c r="CY23" s="54"/>
      <c r="CZ23" s="54"/>
      <c r="DA23" s="54"/>
      <c r="DB23" s="54"/>
      <c r="DC23" s="54"/>
      <c r="DD23" s="54"/>
    </row>
    <row r="24" spans="1:112" x14ac:dyDescent="0.2">
      <c r="A24" s="185">
        <v>2025</v>
      </c>
      <c r="B24" s="111" t="s">
        <v>278</v>
      </c>
      <c r="C24" s="160">
        <v>18</v>
      </c>
      <c r="D24" s="111" t="s">
        <v>143</v>
      </c>
      <c r="E24" s="111" t="s">
        <v>144</v>
      </c>
      <c r="F24" s="111" t="s">
        <v>279</v>
      </c>
      <c r="G24" s="160">
        <v>1</v>
      </c>
      <c r="H24" s="160">
        <v>1</v>
      </c>
      <c r="I24" s="160" t="s">
        <v>72</v>
      </c>
      <c r="J24" s="160"/>
      <c r="K24" s="160"/>
      <c r="L24" s="160">
        <v>1</v>
      </c>
      <c r="M24" s="160" t="s">
        <v>72</v>
      </c>
      <c r="N24" s="160"/>
      <c r="O24" s="160"/>
      <c r="P24" s="160"/>
      <c r="Q24" s="160"/>
      <c r="R24" s="160">
        <v>13</v>
      </c>
      <c r="S24" s="160" t="s">
        <v>72</v>
      </c>
      <c r="T24" s="160">
        <v>26</v>
      </c>
      <c r="U24" s="160" t="s">
        <v>72</v>
      </c>
      <c r="V24" s="160"/>
      <c r="W24" s="160"/>
      <c r="X24" s="160"/>
      <c r="Y24" s="160">
        <v>2000</v>
      </c>
      <c r="Z24" s="160"/>
      <c r="AA24" s="160">
        <v>2018</v>
      </c>
      <c r="AB24" s="160"/>
      <c r="AC24" s="160"/>
      <c r="AD24" s="160"/>
      <c r="AE24" s="160"/>
      <c r="AF24" s="160"/>
      <c r="AG24" s="160" t="s">
        <v>285</v>
      </c>
      <c r="AI24" s="87" t="s">
        <v>1</v>
      </c>
      <c r="AK24" s="109"/>
      <c r="AL24" s="109"/>
      <c r="AM24" s="109">
        <v>0</v>
      </c>
      <c r="AN24" s="109">
        <v>7986</v>
      </c>
      <c r="AO24" s="109"/>
      <c r="AP24" s="109">
        <f>AN24</f>
        <v>7986</v>
      </c>
      <c r="AR24" s="54">
        <v>0</v>
      </c>
      <c r="AU24" s="54">
        <v>0</v>
      </c>
      <c r="BE24" s="124"/>
      <c r="BF24" s="124"/>
      <c r="BG24" s="139"/>
      <c r="BH24" s="139"/>
      <c r="BI24" s="110"/>
      <c r="BJ24" s="140"/>
      <c r="BK24" s="140"/>
      <c r="BL24" s="139"/>
      <c r="BM24" s="139"/>
      <c r="BN24" s="110"/>
      <c r="BO24" s="90">
        <v>2028</v>
      </c>
      <c r="BP24" s="54">
        <v>500</v>
      </c>
      <c r="BQ24" s="90">
        <v>2033</v>
      </c>
      <c r="BR24" s="54">
        <v>6625</v>
      </c>
      <c r="BS24" s="54">
        <v>8</v>
      </c>
      <c r="BT24" s="54"/>
      <c r="BU24" s="90">
        <v>2000</v>
      </c>
      <c r="BV24" s="91"/>
      <c r="BW24" s="54">
        <v>1600</v>
      </c>
      <c r="BX24" s="101">
        <v>0</v>
      </c>
      <c r="BY24" s="101" t="s">
        <v>281</v>
      </c>
      <c r="CA24" s="91"/>
      <c r="CE24" s="91"/>
      <c r="CI24" s="91"/>
      <c r="CJ24" s="124"/>
      <c r="CK24" s="125"/>
      <c r="CL24" s="124"/>
      <c r="CM24" s="125"/>
      <c r="CN24" s="126"/>
      <c r="CR24" s="54"/>
      <c r="CS24" s="101"/>
      <c r="CT24" s="138"/>
      <c r="CU24" s="138"/>
      <c r="CV24" s="54"/>
      <c r="CW24" s="54"/>
      <c r="CX24" s="54"/>
      <c r="CY24" s="54"/>
      <c r="CZ24" s="54"/>
      <c r="DA24" s="54"/>
      <c r="DB24" s="54"/>
      <c r="DC24" s="54"/>
      <c r="DD24" s="54"/>
    </row>
    <row r="25" spans="1:112" x14ac:dyDescent="0.2">
      <c r="A25" s="185">
        <v>2027</v>
      </c>
      <c r="B25" s="111" t="s">
        <v>278</v>
      </c>
      <c r="C25" s="160">
        <v>11</v>
      </c>
      <c r="D25" s="111" t="s">
        <v>96</v>
      </c>
      <c r="E25" s="111" t="s">
        <v>97</v>
      </c>
      <c r="F25" s="111" t="s">
        <v>279</v>
      </c>
      <c r="G25" s="160">
        <v>1</v>
      </c>
      <c r="H25" s="160">
        <v>1</v>
      </c>
      <c r="I25" s="160" t="s">
        <v>259</v>
      </c>
      <c r="J25" s="160"/>
      <c r="K25" s="160"/>
      <c r="L25" s="160">
        <v>1</v>
      </c>
      <c r="M25" s="160" t="s">
        <v>258</v>
      </c>
      <c r="N25" s="160"/>
      <c r="O25" s="160"/>
      <c r="P25" s="160"/>
      <c r="Q25" s="160"/>
      <c r="R25" s="160">
        <v>7</v>
      </c>
      <c r="S25" s="160" t="s">
        <v>259</v>
      </c>
      <c r="T25" s="160">
        <v>14</v>
      </c>
      <c r="U25" s="160" t="s">
        <v>259</v>
      </c>
      <c r="V25" s="160">
        <v>3</v>
      </c>
      <c r="W25" s="160" t="s">
        <v>259</v>
      </c>
      <c r="X25" s="160"/>
      <c r="Y25" s="160">
        <v>2012</v>
      </c>
      <c r="Z25" s="160"/>
      <c r="AA25" s="160">
        <v>2022</v>
      </c>
      <c r="AB25" s="160"/>
      <c r="AC25" s="160"/>
      <c r="AD25" s="160"/>
      <c r="AE25" s="160"/>
      <c r="AF25" s="160"/>
      <c r="AG25" s="160"/>
      <c r="AK25" s="109"/>
      <c r="AL25" s="109"/>
      <c r="AM25" s="109"/>
      <c r="AN25" s="109"/>
      <c r="AO25" s="109"/>
      <c r="AP25" s="109"/>
      <c r="AX25" s="91" t="s">
        <v>1</v>
      </c>
      <c r="AY25" s="109"/>
      <c r="AZ25" s="109"/>
      <c r="BA25" s="109"/>
      <c r="BB25" s="109" t="s">
        <v>1</v>
      </c>
      <c r="BC25" s="109"/>
      <c r="BD25" s="109"/>
      <c r="BE25" s="124"/>
      <c r="BF25" s="124"/>
      <c r="BG25" s="139"/>
      <c r="BH25" s="139"/>
      <c r="BI25" s="110"/>
      <c r="BJ25" s="140" t="s">
        <v>1</v>
      </c>
      <c r="BK25" s="140"/>
      <c r="BL25" s="139">
        <v>4500</v>
      </c>
      <c r="BM25" s="139"/>
      <c r="BN25" s="110">
        <f>BL25+BM25</f>
        <v>4500</v>
      </c>
      <c r="BQ25" s="90">
        <v>2027</v>
      </c>
      <c r="BR25" s="54">
        <v>4325</v>
      </c>
      <c r="BS25" s="54"/>
      <c r="BT25" s="54"/>
      <c r="BV25" s="91"/>
      <c r="CA25" s="91"/>
      <c r="CE25" s="91"/>
      <c r="CI25" s="91"/>
      <c r="CJ25" s="124"/>
      <c r="CK25" s="125"/>
      <c r="CL25" s="124"/>
      <c r="CM25" s="125"/>
      <c r="CN25" s="126"/>
      <c r="CR25" s="54"/>
      <c r="CS25" s="101"/>
      <c r="CT25" s="138"/>
      <c r="CU25" s="138"/>
      <c r="CV25" s="54"/>
      <c r="CW25" s="54"/>
      <c r="CX25" s="54"/>
      <c r="CY25" s="54"/>
      <c r="CZ25" s="54"/>
      <c r="DA25" s="54"/>
      <c r="DB25" s="54"/>
      <c r="DC25" s="54"/>
      <c r="DD25" s="54"/>
    </row>
    <row r="26" spans="1:112" x14ac:dyDescent="0.2">
      <c r="A26" s="185">
        <v>2028</v>
      </c>
      <c r="B26" s="111" t="s">
        <v>278</v>
      </c>
      <c r="C26" s="160">
        <v>4</v>
      </c>
      <c r="D26" s="111" t="s">
        <v>52</v>
      </c>
      <c r="E26" s="111" t="s">
        <v>53</v>
      </c>
      <c r="F26" s="111" t="s">
        <v>279</v>
      </c>
      <c r="G26" s="160">
        <v>1</v>
      </c>
      <c r="H26" s="160">
        <v>1</v>
      </c>
      <c r="I26" s="160" t="s">
        <v>72</v>
      </c>
      <c r="J26" s="160"/>
      <c r="K26" s="160"/>
      <c r="L26" s="160">
        <v>1</v>
      </c>
      <c r="M26" s="160" t="s">
        <v>72</v>
      </c>
      <c r="N26" s="160"/>
      <c r="O26" s="160"/>
      <c r="P26" s="160"/>
      <c r="Q26" s="160"/>
      <c r="R26" s="160">
        <v>13</v>
      </c>
      <c r="S26" s="160" t="s">
        <v>72</v>
      </c>
      <c r="T26" s="160">
        <v>26</v>
      </c>
      <c r="U26" s="160" t="s">
        <v>72</v>
      </c>
      <c r="V26" s="160">
        <v>2</v>
      </c>
      <c r="W26" s="160" t="s">
        <v>72</v>
      </c>
      <c r="X26" s="160"/>
      <c r="Y26" s="160">
        <v>2012</v>
      </c>
      <c r="Z26" s="160"/>
      <c r="AA26" s="160"/>
      <c r="AB26" s="160"/>
      <c r="AC26" s="160"/>
      <c r="AD26" s="160"/>
      <c r="AE26" s="160"/>
      <c r="AF26" s="160"/>
      <c r="AG26" s="160" t="s">
        <v>286</v>
      </c>
      <c r="AK26" s="109"/>
      <c r="AL26" s="109"/>
      <c r="AM26" s="109"/>
      <c r="AN26" s="109">
        <v>1948</v>
      </c>
      <c r="AO26" s="109" t="s">
        <v>287</v>
      </c>
      <c r="AP26" s="109">
        <f>AM26+AJ26-AN26</f>
        <v>-1948</v>
      </c>
      <c r="AR26" s="54">
        <v>0</v>
      </c>
      <c r="AU26" s="54">
        <v>0</v>
      </c>
      <c r="BE26" s="124"/>
      <c r="BF26" s="124"/>
      <c r="BG26" s="139"/>
      <c r="BH26" s="139"/>
      <c r="BI26" s="110"/>
      <c r="BJ26" s="140"/>
      <c r="BK26" s="140"/>
      <c r="BL26" s="139"/>
      <c r="BM26" s="139"/>
      <c r="BN26" s="110"/>
      <c r="BQ26" s="2">
        <v>2027</v>
      </c>
      <c r="BR26" s="54" t="e">
        <f>G26*800+L26*400+N26*125+P26*200+U26*125+#REF!*250+#REF!*500</f>
        <v>#VALUE!</v>
      </c>
      <c r="BS26" s="54">
        <v>6</v>
      </c>
      <c r="BT26" s="54"/>
      <c r="BV26" s="91"/>
      <c r="BW26" s="54">
        <v>1200</v>
      </c>
      <c r="BX26" s="101">
        <v>0</v>
      </c>
      <c r="BY26" s="101" t="s">
        <v>281</v>
      </c>
      <c r="CA26" s="91"/>
      <c r="CB26" s="54">
        <v>1200</v>
      </c>
      <c r="CD26" s="54">
        <f>CB26</f>
        <v>1200</v>
      </c>
      <c r="CE26" s="91"/>
      <c r="CG26" s="54">
        <f>CF26+CD26</f>
        <v>1200</v>
      </c>
      <c r="CH26" s="54">
        <v>0</v>
      </c>
      <c r="CI26" s="91"/>
      <c r="CJ26" s="129">
        <f>CG26-CH26</f>
        <v>1200</v>
      </c>
      <c r="CK26" s="125"/>
      <c r="CL26" s="124" t="s">
        <v>1</v>
      </c>
      <c r="CM26" s="125"/>
      <c r="CN26" s="126"/>
      <c r="CR26" s="90"/>
      <c r="CS26" s="137"/>
      <c r="CT26" s="138"/>
      <c r="CU26" s="138"/>
      <c r="CV26" s="54"/>
      <c r="CW26" s="54"/>
      <c r="CX26" s="54"/>
      <c r="CY26" s="54"/>
      <c r="CZ26" s="54"/>
      <c r="DA26" s="54"/>
      <c r="DB26" s="54"/>
      <c r="DC26" s="54"/>
      <c r="DD26" s="54"/>
    </row>
    <row r="27" spans="1:112" x14ac:dyDescent="0.2">
      <c r="A27" s="185">
        <v>2028</v>
      </c>
      <c r="B27" s="111" t="s">
        <v>278</v>
      </c>
      <c r="C27" s="160">
        <v>19</v>
      </c>
      <c r="D27" s="111" t="s">
        <v>145</v>
      </c>
      <c r="E27" s="171" t="s">
        <v>288</v>
      </c>
      <c r="F27" s="111" t="s">
        <v>279</v>
      </c>
      <c r="G27" s="160">
        <v>3</v>
      </c>
      <c r="H27" s="160">
        <v>3</v>
      </c>
      <c r="I27" s="160" t="s">
        <v>72</v>
      </c>
      <c r="J27" s="160"/>
      <c r="K27" s="160"/>
      <c r="L27" s="160">
        <v>3</v>
      </c>
      <c r="M27" s="160" t="s">
        <v>259</v>
      </c>
      <c r="N27" s="160">
        <v>30</v>
      </c>
      <c r="O27" s="160" t="s">
        <v>72</v>
      </c>
      <c r="P27" s="160">
        <v>60</v>
      </c>
      <c r="Q27" s="160" t="s">
        <v>72</v>
      </c>
      <c r="R27" s="160" t="s">
        <v>1</v>
      </c>
      <c r="S27" s="160" t="s">
        <v>72</v>
      </c>
      <c r="T27" s="160"/>
      <c r="U27" s="160"/>
      <c r="V27" s="160">
        <v>1</v>
      </c>
      <c r="W27" s="160" t="s">
        <v>72</v>
      </c>
      <c r="X27" s="160"/>
      <c r="Y27" s="160">
        <v>2013</v>
      </c>
      <c r="Z27" s="160"/>
      <c r="AA27" s="160"/>
      <c r="AB27" s="160">
        <v>2028</v>
      </c>
      <c r="AC27" s="160"/>
      <c r="AD27" s="160"/>
      <c r="AE27" s="160"/>
      <c r="AF27" s="160"/>
      <c r="AG27" s="160" t="s">
        <v>285</v>
      </c>
      <c r="AK27" s="109"/>
      <c r="AL27" s="109"/>
      <c r="AM27" s="109"/>
      <c r="AN27" s="109"/>
      <c r="AO27" s="109"/>
      <c r="AP27" s="109"/>
      <c r="BE27" s="124"/>
      <c r="BF27" s="124"/>
      <c r="BG27" s="139"/>
      <c r="BH27" s="139"/>
      <c r="BI27" s="110"/>
      <c r="BJ27" s="140"/>
      <c r="BK27" s="140"/>
      <c r="BL27" s="139"/>
      <c r="BM27" s="139"/>
      <c r="BN27" s="110"/>
      <c r="BQ27" s="90">
        <v>2028</v>
      </c>
      <c r="BR27" s="54" t="e">
        <f>G27*800+L27*400+N27*125+P27*200+U27*125+#REF!*250+#REF!*500</f>
        <v>#REF!</v>
      </c>
      <c r="BS27" s="54">
        <v>20</v>
      </c>
      <c r="BT27" s="54"/>
      <c r="BU27" s="90">
        <v>2012</v>
      </c>
      <c r="BV27" s="91"/>
      <c r="CA27" s="91"/>
      <c r="CE27" s="91"/>
      <c r="CI27" s="91"/>
      <c r="CJ27" s="124"/>
      <c r="CK27" s="125"/>
      <c r="CL27" s="124">
        <f>BS27*200+BT27*50</f>
        <v>4000</v>
      </c>
      <c r="CM27" s="125"/>
      <c r="CN27" s="126">
        <f>CL27+CM27</f>
        <v>4000</v>
      </c>
      <c r="CR27" s="54"/>
      <c r="CS27" s="101"/>
      <c r="CT27" s="138"/>
      <c r="CU27" s="138"/>
      <c r="CV27" s="54"/>
      <c r="CW27" s="54"/>
      <c r="CX27" s="54"/>
      <c r="CY27" s="54"/>
      <c r="CZ27" s="54"/>
      <c r="DA27" s="54"/>
      <c r="DB27" s="54"/>
      <c r="DC27" s="54"/>
      <c r="DD27" s="54"/>
    </row>
    <row r="28" spans="1:112" x14ac:dyDescent="0.2">
      <c r="A28" s="185">
        <v>2030</v>
      </c>
      <c r="B28" s="111" t="s">
        <v>278</v>
      </c>
      <c r="C28" s="160">
        <v>2</v>
      </c>
      <c r="D28" s="111" t="s">
        <v>47</v>
      </c>
      <c r="E28" s="111" t="s">
        <v>48</v>
      </c>
      <c r="F28" s="111" t="s">
        <v>279</v>
      </c>
      <c r="G28" s="160">
        <v>3</v>
      </c>
      <c r="H28" s="160">
        <v>3</v>
      </c>
      <c r="I28" s="160" t="s">
        <v>259</v>
      </c>
      <c r="J28" s="160"/>
      <c r="K28" s="160"/>
      <c r="L28" s="160">
        <v>3</v>
      </c>
      <c r="M28" s="160" t="s">
        <v>259</v>
      </c>
      <c r="N28" s="160"/>
      <c r="O28" s="160"/>
      <c r="P28" s="160"/>
      <c r="Q28" s="160"/>
      <c r="R28" s="160">
        <v>9</v>
      </c>
      <c r="S28" s="160" t="s">
        <v>72</v>
      </c>
      <c r="T28" s="160">
        <v>18</v>
      </c>
      <c r="U28" s="160" t="s">
        <v>72</v>
      </c>
      <c r="V28" s="160">
        <v>3</v>
      </c>
      <c r="W28" s="160" t="s">
        <v>72</v>
      </c>
      <c r="X28" s="160"/>
      <c r="Y28" s="160">
        <v>2005</v>
      </c>
      <c r="Z28" s="160">
        <v>2018</v>
      </c>
      <c r="AA28" s="160"/>
      <c r="AB28" s="160"/>
      <c r="AC28" s="160"/>
      <c r="AD28" s="160"/>
      <c r="AE28" s="160"/>
      <c r="AF28" s="160"/>
      <c r="AG28" s="160"/>
      <c r="AJ28" s="54">
        <v>500</v>
      </c>
      <c r="AK28" s="109">
        <v>0</v>
      </c>
      <c r="AL28" s="109" t="s">
        <v>261</v>
      </c>
      <c r="AM28" s="109">
        <v>6625</v>
      </c>
      <c r="AN28" s="109">
        <v>4539</v>
      </c>
      <c r="AO28" s="109" t="s">
        <v>261</v>
      </c>
      <c r="AP28" s="109">
        <f>AM28+AJ28-AN28</f>
        <v>2586</v>
      </c>
      <c r="AR28" s="54">
        <v>0</v>
      </c>
      <c r="AU28" s="54">
        <v>0</v>
      </c>
      <c r="AX28" s="91" t="s">
        <v>1</v>
      </c>
      <c r="AY28" s="91"/>
      <c r="AZ28" s="91"/>
      <c r="BA28" s="91"/>
      <c r="BB28" s="54" t="s">
        <v>1</v>
      </c>
      <c r="BE28" s="124"/>
      <c r="BF28" s="124"/>
      <c r="BG28" s="125" t="s">
        <v>1</v>
      </c>
      <c r="BH28" s="125"/>
      <c r="BI28" s="126"/>
      <c r="BJ28" s="124"/>
      <c r="BK28" s="124"/>
      <c r="BL28" s="125" t="s">
        <v>1</v>
      </c>
      <c r="BM28" s="125"/>
      <c r="BN28" s="126"/>
      <c r="BQ28" s="2">
        <v>2032</v>
      </c>
      <c r="BR28" s="54" t="e">
        <f>N28*125+P28*200+U28*125+#REF!*250+#REF!*500</f>
        <v>#VALUE!</v>
      </c>
      <c r="BS28" s="54" t="s">
        <v>1</v>
      </c>
      <c r="BT28" s="54"/>
      <c r="BV28" s="91"/>
      <c r="CA28" s="91"/>
      <c r="CE28" s="91"/>
      <c r="CI28" s="91"/>
      <c r="CJ28" s="124"/>
      <c r="CK28" s="125"/>
      <c r="CL28" s="124"/>
      <c r="CM28" s="125"/>
      <c r="CN28" s="126"/>
      <c r="CR28" s="90"/>
      <c r="CS28" s="137"/>
      <c r="CT28" s="138"/>
      <c r="CU28" s="138"/>
      <c r="CV28" s="54"/>
      <c r="CW28" s="54"/>
      <c r="CX28" s="54"/>
      <c r="CY28" s="54"/>
      <c r="CZ28" s="54"/>
      <c r="DA28" s="54"/>
      <c r="DB28" s="54"/>
      <c r="DC28" s="54"/>
      <c r="DD28" s="54"/>
    </row>
    <row r="29" spans="1:112" x14ac:dyDescent="0.2">
      <c r="A29" s="185">
        <v>2030</v>
      </c>
      <c r="B29" s="111" t="s">
        <v>278</v>
      </c>
      <c r="C29" s="160">
        <v>8</v>
      </c>
      <c r="D29" s="111" t="s">
        <v>61</v>
      </c>
      <c r="E29" s="111" t="s">
        <v>62</v>
      </c>
      <c r="F29" s="111" t="s">
        <v>279</v>
      </c>
      <c r="G29" s="160">
        <v>1</v>
      </c>
      <c r="H29" s="160">
        <v>1</v>
      </c>
      <c r="I29" s="160" t="s">
        <v>259</v>
      </c>
      <c r="J29" s="160"/>
      <c r="K29" s="160"/>
      <c r="L29" s="160">
        <v>1</v>
      </c>
      <c r="M29" s="160" t="s">
        <v>259</v>
      </c>
      <c r="N29" s="160">
        <v>10</v>
      </c>
      <c r="O29" s="160"/>
      <c r="P29" s="160">
        <v>20</v>
      </c>
      <c r="Q29" s="160" t="s">
        <v>72</v>
      </c>
      <c r="R29" s="160">
        <v>9</v>
      </c>
      <c r="S29" s="160" t="s">
        <v>72</v>
      </c>
      <c r="T29" s="160">
        <v>18</v>
      </c>
      <c r="U29" s="160"/>
      <c r="V29" s="160">
        <v>2</v>
      </c>
      <c r="W29" s="160" t="s">
        <v>72</v>
      </c>
      <c r="X29" s="160"/>
      <c r="Y29" s="160">
        <v>2000</v>
      </c>
      <c r="Z29" s="160"/>
      <c r="AA29" s="160">
        <v>2020</v>
      </c>
      <c r="AB29" s="160"/>
      <c r="AC29" s="160"/>
      <c r="AD29" s="160"/>
      <c r="AE29" s="160"/>
      <c r="AF29" s="160"/>
      <c r="AG29" s="160"/>
      <c r="AK29" s="109"/>
      <c r="AL29" s="109"/>
      <c r="AM29" s="109"/>
      <c r="AN29" s="109"/>
      <c r="AO29" s="109"/>
      <c r="AP29" s="109"/>
      <c r="AW29" s="54" t="s">
        <v>1</v>
      </c>
      <c r="AY29" s="109"/>
      <c r="AZ29" s="109"/>
      <c r="BA29" s="109"/>
      <c r="BB29" s="109">
        <v>6700</v>
      </c>
      <c r="BC29" s="109">
        <f>BB29</f>
        <v>6700</v>
      </c>
      <c r="BD29" s="109">
        <v>0</v>
      </c>
      <c r="BE29" s="124" t="s">
        <v>1</v>
      </c>
      <c r="BF29" s="124"/>
      <c r="BG29" s="139"/>
      <c r="BH29" s="139"/>
      <c r="BI29" s="110"/>
      <c r="BJ29" s="140">
        <f>BC29-BD29</f>
        <v>6700</v>
      </c>
      <c r="BK29" s="140"/>
      <c r="BL29" s="139"/>
      <c r="BM29" s="139">
        <f>BJ29</f>
        <v>6700</v>
      </c>
      <c r="BN29" s="142">
        <f>BL29+BM29</f>
        <v>6700</v>
      </c>
      <c r="BQ29" s="2">
        <v>2032</v>
      </c>
      <c r="BR29" s="54">
        <v>6675</v>
      </c>
      <c r="BS29" s="54">
        <v>4</v>
      </c>
      <c r="BT29" s="54"/>
      <c r="BV29" s="91"/>
      <c r="BW29" s="54">
        <v>800</v>
      </c>
      <c r="BX29" s="101">
        <v>0</v>
      </c>
      <c r="BY29" s="101" t="s">
        <v>281</v>
      </c>
      <c r="CA29" s="91"/>
      <c r="CB29" s="54">
        <v>800</v>
      </c>
      <c r="CD29" s="54">
        <f>CB29</f>
        <v>800</v>
      </c>
      <c r="CE29" s="91"/>
      <c r="CG29" s="54">
        <f>CF29+CD29</f>
        <v>800</v>
      </c>
      <c r="CH29" s="54">
        <v>0</v>
      </c>
      <c r="CI29" s="91"/>
      <c r="CJ29" s="129">
        <f>CG29-CH29</f>
        <v>800</v>
      </c>
      <c r="CK29" s="125"/>
      <c r="CL29" s="124"/>
      <c r="CM29" s="125"/>
      <c r="CN29" s="126"/>
      <c r="CR29" s="90"/>
      <c r="CS29" s="137"/>
      <c r="CT29" s="138"/>
      <c r="CU29" s="138"/>
      <c r="CV29" s="54"/>
      <c r="CW29" s="54"/>
      <c r="CX29" s="54"/>
      <c r="CY29" s="54"/>
      <c r="CZ29" s="54"/>
      <c r="DA29" s="54"/>
      <c r="DB29" s="54"/>
      <c r="DC29" s="54"/>
      <c r="DD29" s="54"/>
    </row>
    <row r="30" spans="1:112" x14ac:dyDescent="0.2">
      <c r="A30" s="185">
        <v>2032</v>
      </c>
      <c r="B30" s="111" t="s">
        <v>278</v>
      </c>
      <c r="C30" s="160">
        <v>14</v>
      </c>
      <c r="D30" s="111" t="s">
        <v>106</v>
      </c>
      <c r="E30" s="111" t="s">
        <v>107</v>
      </c>
      <c r="F30" s="111" t="s">
        <v>279</v>
      </c>
      <c r="G30" s="160">
        <v>2</v>
      </c>
      <c r="H30" s="160">
        <v>2</v>
      </c>
      <c r="I30" s="160" t="s">
        <v>72</v>
      </c>
      <c r="J30" s="160" t="s">
        <v>1</v>
      </c>
      <c r="K30" s="160"/>
      <c r="L30" s="160">
        <v>2</v>
      </c>
      <c r="M30" s="160" t="s">
        <v>72</v>
      </c>
      <c r="N30" s="160" t="s">
        <v>1</v>
      </c>
      <c r="O30" s="160"/>
      <c r="P30" s="160" t="s">
        <v>1</v>
      </c>
      <c r="Q30" s="160"/>
      <c r="R30" s="160">
        <v>9</v>
      </c>
      <c r="S30" s="160" t="s">
        <v>72</v>
      </c>
      <c r="T30" s="160">
        <v>18</v>
      </c>
      <c r="U30" s="160" t="s">
        <v>72</v>
      </c>
      <c r="V30" s="160"/>
      <c r="W30" s="160"/>
      <c r="X30" s="160"/>
      <c r="Y30" s="160">
        <v>1999</v>
      </c>
      <c r="Z30" s="160"/>
      <c r="AA30" s="160"/>
      <c r="AB30" s="160">
        <v>2024</v>
      </c>
      <c r="AC30" s="160"/>
      <c r="AD30" s="160"/>
      <c r="AE30" s="160"/>
      <c r="AF30" s="160"/>
      <c r="AG30" s="160" t="s">
        <v>285</v>
      </c>
      <c r="AK30" s="109"/>
      <c r="AL30" s="109"/>
      <c r="AM30" s="109">
        <f>1200-1200</f>
        <v>0</v>
      </c>
      <c r="AN30" s="109"/>
      <c r="AO30" s="109"/>
      <c r="AP30" s="109"/>
      <c r="BE30" s="124"/>
      <c r="BF30" s="124"/>
      <c r="BG30" s="139"/>
      <c r="BH30" s="139"/>
      <c r="BI30" s="110"/>
      <c r="BJ30" s="140"/>
      <c r="BK30" s="140"/>
      <c r="BL30" s="139"/>
      <c r="BM30" s="139"/>
      <c r="BN30" s="110"/>
      <c r="BQ30" s="90">
        <v>2024</v>
      </c>
      <c r="BR30" s="54">
        <v>5050</v>
      </c>
      <c r="BS30" s="54">
        <v>3</v>
      </c>
      <c r="BT30" s="54"/>
      <c r="BU30" s="90">
        <v>1999</v>
      </c>
      <c r="BV30" s="91"/>
      <c r="BW30" s="54">
        <v>600</v>
      </c>
      <c r="BX30" s="101">
        <v>0</v>
      </c>
      <c r="BY30" s="101" t="s">
        <v>281</v>
      </c>
      <c r="CA30" s="91"/>
      <c r="CB30" s="54">
        <v>600</v>
      </c>
      <c r="CD30" s="54">
        <f>CB30</f>
        <v>600</v>
      </c>
      <c r="CE30" s="91"/>
      <c r="CG30" s="54">
        <f>CF30+CD30</f>
        <v>600</v>
      </c>
      <c r="CH30" s="54">
        <v>0</v>
      </c>
      <c r="CI30" s="91"/>
      <c r="CJ30" s="129">
        <f>CG30-CH30</f>
        <v>600</v>
      </c>
      <c r="CK30" s="125"/>
      <c r="CL30" s="124"/>
      <c r="CM30" s="125"/>
      <c r="CN30" s="126"/>
      <c r="CR30" s="54"/>
      <c r="CS30" s="101"/>
      <c r="CT30" s="138"/>
      <c r="CU30" s="138"/>
      <c r="CV30" s="54"/>
      <c r="CW30" s="54"/>
      <c r="CX30" s="54"/>
      <c r="CY30" s="54"/>
      <c r="CZ30" s="54"/>
      <c r="DA30" s="54"/>
      <c r="DB30" s="54"/>
      <c r="DC30" s="54"/>
      <c r="DD30" s="54"/>
    </row>
    <row r="31" spans="1:112" x14ac:dyDescent="0.2">
      <c r="A31" s="185">
        <v>2033</v>
      </c>
      <c r="B31" s="111" t="s">
        <v>278</v>
      </c>
      <c r="C31" s="160">
        <v>13</v>
      </c>
      <c r="D31" s="111" t="s">
        <v>102</v>
      </c>
      <c r="E31" s="111" t="s">
        <v>104</v>
      </c>
      <c r="F31" s="111" t="s">
        <v>279</v>
      </c>
      <c r="G31" s="160">
        <v>18</v>
      </c>
      <c r="H31" s="160">
        <v>12</v>
      </c>
      <c r="I31" s="160" t="s">
        <v>72</v>
      </c>
      <c r="J31" s="160">
        <v>6</v>
      </c>
      <c r="K31" s="160" t="s">
        <v>72</v>
      </c>
      <c r="L31" s="160">
        <v>18</v>
      </c>
      <c r="M31" s="160" t="s">
        <v>72</v>
      </c>
      <c r="N31" s="160">
        <v>10</v>
      </c>
      <c r="O31" s="160" t="s">
        <v>72</v>
      </c>
      <c r="P31" s="160">
        <v>20</v>
      </c>
      <c r="Q31" s="160" t="s">
        <v>72</v>
      </c>
      <c r="R31" s="160">
        <v>10</v>
      </c>
      <c r="S31" s="160" t="s">
        <v>72</v>
      </c>
      <c r="T31" s="160">
        <v>20</v>
      </c>
      <c r="U31" s="160" t="s">
        <v>72</v>
      </c>
      <c r="V31" s="160">
        <v>5</v>
      </c>
      <c r="W31" s="160" t="s">
        <v>72</v>
      </c>
      <c r="X31" s="160"/>
      <c r="Y31" s="160">
        <v>2008</v>
      </c>
      <c r="Z31" s="160">
        <v>2018</v>
      </c>
      <c r="AA31" s="160">
        <v>2018</v>
      </c>
      <c r="AB31" s="160"/>
      <c r="AC31" s="160"/>
      <c r="AD31" s="160"/>
      <c r="AE31" s="160"/>
      <c r="AF31" s="160"/>
      <c r="AG31" s="160" t="s">
        <v>289</v>
      </c>
      <c r="AI31" s="87" t="s">
        <v>260</v>
      </c>
      <c r="AJ31" s="54">
        <v>11000</v>
      </c>
      <c r="AK31" s="109">
        <v>12151</v>
      </c>
      <c r="AL31" s="109" t="s">
        <v>261</v>
      </c>
      <c r="AM31" s="109">
        <f>43636-3810.75+99175</f>
        <v>139000.25</v>
      </c>
      <c r="AN31" s="109">
        <f>57188+6570+2190+10701+28244+10846</f>
        <v>115739</v>
      </c>
      <c r="AO31" s="143" t="s">
        <v>281</v>
      </c>
      <c r="AP31" s="109"/>
      <c r="AR31" s="99">
        <v>0</v>
      </c>
      <c r="AS31" s="99"/>
      <c r="AT31" s="99"/>
      <c r="AU31" s="54">
        <f>AM31-AN31</f>
        <v>23261.25</v>
      </c>
      <c r="AW31" s="54" t="s">
        <v>284</v>
      </c>
      <c r="BE31" s="124"/>
      <c r="BF31" s="124"/>
      <c r="BG31" s="139"/>
      <c r="BH31" s="139"/>
      <c r="BI31" s="110"/>
      <c r="BJ31" s="140"/>
      <c r="BK31" s="140"/>
      <c r="BL31" s="139"/>
      <c r="BM31" s="139"/>
      <c r="BN31" s="110"/>
      <c r="BO31" s="90">
        <v>2028</v>
      </c>
      <c r="BP31" s="54">
        <v>11000</v>
      </c>
      <c r="BQ31" s="90">
        <v>2033</v>
      </c>
      <c r="BR31" s="54">
        <v>139000</v>
      </c>
      <c r="BS31" s="54"/>
      <c r="BT31" s="54"/>
      <c r="BV31" s="91"/>
      <c r="BW31" s="54">
        <f>-3749.1+20000</f>
        <v>16250.9</v>
      </c>
      <c r="BX31" s="101">
        <v>0</v>
      </c>
      <c r="BY31" s="101" t="s">
        <v>281</v>
      </c>
      <c r="CA31" s="91"/>
      <c r="CB31" s="54">
        <v>16251</v>
      </c>
      <c r="CD31" s="54">
        <f>CB31</f>
        <v>16251</v>
      </c>
      <c r="CE31" s="91"/>
      <c r="CG31" s="54">
        <f>CF31+CD31</f>
        <v>16251</v>
      </c>
      <c r="CH31" s="54">
        <v>0</v>
      </c>
      <c r="CI31" s="91"/>
      <c r="CJ31" s="124">
        <f>CG31-CH31</f>
        <v>16251</v>
      </c>
      <c r="CK31" s="125"/>
      <c r="CL31" s="124"/>
      <c r="CM31" s="125">
        <f>CJ31</f>
        <v>16251</v>
      </c>
      <c r="CN31" s="141">
        <f>CL31+CM31</f>
        <v>16251</v>
      </c>
      <c r="CR31" s="54"/>
      <c r="CS31" s="101"/>
      <c r="CT31" s="138"/>
      <c r="CU31" s="138"/>
      <c r="CV31" s="54"/>
      <c r="CW31" s="54"/>
      <c r="CX31" s="54"/>
      <c r="CY31" s="54"/>
      <c r="CZ31" s="54"/>
      <c r="DA31" s="54"/>
      <c r="DB31" s="54"/>
      <c r="DC31" s="54"/>
      <c r="DD31" s="54"/>
    </row>
    <row r="32" spans="1:112" x14ac:dyDescent="0.2">
      <c r="A32" s="185">
        <v>2035</v>
      </c>
      <c r="B32" s="111" t="s">
        <v>278</v>
      </c>
      <c r="C32" s="160">
        <v>5</v>
      </c>
      <c r="D32" s="111" t="s">
        <v>55</v>
      </c>
      <c r="E32" s="111" t="s">
        <v>56</v>
      </c>
      <c r="F32" s="111" t="s">
        <v>279</v>
      </c>
      <c r="G32" s="160">
        <v>1</v>
      </c>
      <c r="H32" s="160">
        <v>1</v>
      </c>
      <c r="I32" s="160" t="s">
        <v>72</v>
      </c>
      <c r="J32" s="160"/>
      <c r="K32" s="160"/>
      <c r="L32" s="160">
        <v>1</v>
      </c>
      <c r="M32" s="160" t="s">
        <v>72</v>
      </c>
      <c r="N32" s="160"/>
      <c r="O32" s="160"/>
      <c r="P32" s="160"/>
      <c r="Q32" s="160"/>
      <c r="R32" s="160">
        <v>9</v>
      </c>
      <c r="S32" s="160" t="s">
        <v>259</v>
      </c>
      <c r="T32" s="160">
        <v>18</v>
      </c>
      <c r="U32" s="160" t="s">
        <v>259</v>
      </c>
      <c r="V32" s="160">
        <v>1</v>
      </c>
      <c r="W32" s="160" t="s">
        <v>259</v>
      </c>
      <c r="X32" s="160"/>
      <c r="Y32" s="160">
        <v>2000</v>
      </c>
      <c r="Z32" s="160">
        <v>2021</v>
      </c>
      <c r="AA32" s="160"/>
      <c r="AB32" s="160"/>
      <c r="AC32" s="160"/>
      <c r="AD32" s="160"/>
      <c r="AE32" s="160"/>
      <c r="AF32" s="160"/>
      <c r="AG32" s="160"/>
      <c r="AK32" s="109"/>
      <c r="AL32" s="109"/>
      <c r="AM32" s="109"/>
      <c r="AN32" s="109"/>
      <c r="AO32" s="109"/>
      <c r="AP32" s="109"/>
      <c r="AR32" s="54">
        <v>800</v>
      </c>
      <c r="AT32" s="54" t="s">
        <v>283</v>
      </c>
      <c r="AU32" s="54">
        <v>6800</v>
      </c>
      <c r="AW32" s="54">
        <v>6800</v>
      </c>
      <c r="AY32" s="109" t="s">
        <v>1</v>
      </c>
      <c r="AZ32" s="109"/>
      <c r="BA32" s="109"/>
      <c r="BB32" s="109">
        <v>7600</v>
      </c>
      <c r="BC32" s="109">
        <f>BB32+AU32</f>
        <v>14400</v>
      </c>
      <c r="BD32" s="109">
        <v>0</v>
      </c>
      <c r="BE32" s="124"/>
      <c r="BF32" s="124"/>
      <c r="BG32" s="139"/>
      <c r="BH32" s="139"/>
      <c r="BI32" s="110"/>
      <c r="BJ32" s="140">
        <f>BC32-BD32</f>
        <v>14400</v>
      </c>
      <c r="BK32" s="140"/>
      <c r="BL32" s="139"/>
      <c r="BM32" s="139">
        <f>BJ32</f>
        <v>14400</v>
      </c>
      <c r="BN32" s="142">
        <f>BL32+BM32</f>
        <v>14400</v>
      </c>
      <c r="BQ32" s="2">
        <v>2034</v>
      </c>
      <c r="BR32" s="54">
        <v>7600</v>
      </c>
      <c r="BS32" s="54">
        <v>4</v>
      </c>
      <c r="BT32" s="54"/>
      <c r="BV32" s="91"/>
      <c r="BW32" s="54">
        <v>800</v>
      </c>
      <c r="BX32" s="101">
        <v>0</v>
      </c>
      <c r="BY32" s="101" t="s">
        <v>281</v>
      </c>
      <c r="CA32" s="91"/>
      <c r="CB32" s="54">
        <v>800</v>
      </c>
      <c r="CD32" s="54">
        <f>CB32</f>
        <v>800</v>
      </c>
      <c r="CE32" s="91"/>
      <c r="CG32" s="54">
        <f>CF32+CD32</f>
        <v>800</v>
      </c>
      <c r="CH32" s="54">
        <v>0</v>
      </c>
      <c r="CI32" s="91"/>
      <c r="CJ32" s="129">
        <f>CG32-CH32</f>
        <v>800</v>
      </c>
      <c r="CK32" s="125"/>
      <c r="CL32" s="124"/>
      <c r="CM32" s="125"/>
      <c r="CN32" s="126"/>
      <c r="CR32" s="90"/>
      <c r="CS32" s="137"/>
      <c r="CT32" s="138"/>
      <c r="CU32" s="138"/>
      <c r="CV32" s="54"/>
      <c r="CW32" s="54"/>
      <c r="CX32" s="54"/>
      <c r="CY32" s="54"/>
      <c r="CZ32" s="54"/>
      <c r="DA32" s="54"/>
      <c r="DB32" s="54"/>
      <c r="DC32" s="54"/>
      <c r="DD32" s="54"/>
    </row>
    <row r="33" spans="1:108" x14ac:dyDescent="0.2">
      <c r="A33" s="185">
        <v>2036</v>
      </c>
      <c r="B33" s="111" t="s">
        <v>278</v>
      </c>
      <c r="C33" s="160">
        <v>9</v>
      </c>
      <c r="D33" s="111" t="s">
        <v>63</v>
      </c>
      <c r="E33" s="111" t="s">
        <v>290</v>
      </c>
      <c r="F33" s="111" t="s">
        <v>279</v>
      </c>
      <c r="G33" s="160">
        <v>6</v>
      </c>
      <c r="H33" s="160">
        <v>4</v>
      </c>
      <c r="I33" s="160" t="s">
        <v>72</v>
      </c>
      <c r="J33" s="160">
        <v>2</v>
      </c>
      <c r="K33" s="160" t="s">
        <v>72</v>
      </c>
      <c r="L33" s="160">
        <v>6</v>
      </c>
      <c r="M33" s="160" t="s">
        <v>72</v>
      </c>
      <c r="N33" s="160">
        <v>20</v>
      </c>
      <c r="O33" s="160" t="s">
        <v>72</v>
      </c>
      <c r="P33" s="160">
        <v>40</v>
      </c>
      <c r="Q33" s="160" t="s">
        <v>72</v>
      </c>
      <c r="R33" s="160"/>
      <c r="S33" s="160"/>
      <c r="T33" s="160"/>
      <c r="U33" s="160"/>
      <c r="V33" s="160">
        <v>2</v>
      </c>
      <c r="W33" s="160" t="s">
        <v>72</v>
      </c>
      <c r="X33" s="160"/>
      <c r="Y33" s="160">
        <v>2016</v>
      </c>
      <c r="Z33" s="160">
        <v>2020</v>
      </c>
      <c r="AA33" s="160">
        <v>2020</v>
      </c>
      <c r="AB33" s="160"/>
      <c r="AC33" s="160"/>
      <c r="AD33" s="160"/>
      <c r="AE33" s="160"/>
      <c r="AF33" s="160"/>
      <c r="AG33" s="160" t="s">
        <v>291</v>
      </c>
      <c r="AK33" s="109"/>
      <c r="AL33" s="109"/>
      <c r="AM33" s="109"/>
      <c r="AN33" s="109"/>
      <c r="AO33" s="109"/>
      <c r="AP33" s="109"/>
      <c r="AY33" s="109">
        <v>10000</v>
      </c>
      <c r="AZ33" s="109">
        <f>AY33</f>
        <v>10000</v>
      </c>
      <c r="BA33" s="109">
        <v>0</v>
      </c>
      <c r="BB33" s="109">
        <v>50000</v>
      </c>
      <c r="BC33" s="109">
        <f>BB33</f>
        <v>50000</v>
      </c>
      <c r="BD33" s="109">
        <v>44893</v>
      </c>
      <c r="BE33" s="129">
        <f>AZ33-BA33</f>
        <v>10000</v>
      </c>
      <c r="BF33" s="124"/>
      <c r="BG33" s="139"/>
      <c r="BH33" s="139"/>
      <c r="BI33" s="110"/>
      <c r="BJ33" s="140"/>
      <c r="BK33" s="140"/>
      <c r="BL33" s="139"/>
      <c r="BM33" s="139"/>
      <c r="BN33" s="110"/>
      <c r="BQ33" s="2">
        <v>2031</v>
      </c>
      <c r="BR33" s="54" t="e">
        <f>G33*800+L33*400+N33*125+P33*200+U33*125+#REF!*250+#REF!*500</f>
        <v>#REF!</v>
      </c>
      <c r="BS33" s="54">
        <v>8</v>
      </c>
      <c r="BT33" s="54"/>
      <c r="BV33" s="91"/>
      <c r="BW33" s="54">
        <v>1600</v>
      </c>
      <c r="BX33" s="101">
        <v>0</v>
      </c>
      <c r="BY33" s="101" t="s">
        <v>281</v>
      </c>
      <c r="CA33" s="91"/>
      <c r="CB33" s="54">
        <v>1600</v>
      </c>
      <c r="CD33" s="54">
        <f>CB33</f>
        <v>1600</v>
      </c>
      <c r="CE33" s="91"/>
      <c r="CG33" s="54">
        <f>CF33+CD33</f>
        <v>1600</v>
      </c>
      <c r="CH33" s="54">
        <v>0</v>
      </c>
      <c r="CI33" s="91"/>
      <c r="CJ33" s="129">
        <f>CG33-CH33</f>
        <v>1600</v>
      </c>
      <c r="CK33" s="125"/>
      <c r="CL33" s="124"/>
      <c r="CM33" s="125"/>
      <c r="CN33" s="126"/>
      <c r="CR33" s="90">
        <v>2026</v>
      </c>
      <c r="CS33" s="109">
        <f>BS33*200+BT33*50</f>
        <v>1600</v>
      </c>
      <c r="CT33" s="138"/>
      <c r="CU33" s="138"/>
      <c r="CV33" s="54"/>
      <c r="CW33" s="54"/>
      <c r="CX33" s="54"/>
      <c r="CY33" s="54"/>
      <c r="CZ33" s="54"/>
      <c r="DA33" s="54"/>
      <c r="DB33" s="54"/>
      <c r="DC33" s="54"/>
      <c r="DD33" s="54"/>
    </row>
    <row r="34" spans="1:108" x14ac:dyDescent="0.2">
      <c r="A34" s="185"/>
      <c r="B34" s="194" t="s">
        <v>292</v>
      </c>
      <c r="C34" s="195"/>
      <c r="D34" s="195"/>
      <c r="E34" s="196"/>
      <c r="F34" s="180"/>
      <c r="G34" s="105">
        <f>SUM(G16:G33)</f>
        <v>57</v>
      </c>
      <c r="H34" s="105">
        <f>SUM(H16:H33)</f>
        <v>47</v>
      </c>
      <c r="I34" s="105"/>
      <c r="J34" s="105">
        <f>SUM(J16:J33)</f>
        <v>10</v>
      </c>
      <c r="K34" s="105"/>
      <c r="L34" s="105">
        <f>SUM(L16:L33)</f>
        <v>57</v>
      </c>
      <c r="M34" s="105"/>
      <c r="N34" s="105">
        <f>SUM(N16:N33)</f>
        <v>103</v>
      </c>
      <c r="O34" s="105"/>
      <c r="P34" s="105">
        <f>SUM(P16:P33)</f>
        <v>214</v>
      </c>
      <c r="Q34" s="105"/>
      <c r="R34" s="105">
        <f>SUM(R16:R33)</f>
        <v>156</v>
      </c>
      <c r="S34" s="105"/>
      <c r="T34" s="105">
        <f>SUM(T16:T33)</f>
        <v>312</v>
      </c>
      <c r="U34" s="105"/>
      <c r="V34" s="105">
        <f>SUM(V16:V33)</f>
        <v>25</v>
      </c>
      <c r="W34" s="105"/>
      <c r="X34" s="105"/>
      <c r="Y34" s="105"/>
      <c r="Z34" s="105"/>
      <c r="AA34" s="105"/>
      <c r="AB34" s="105"/>
      <c r="AC34" s="105"/>
      <c r="AD34" s="105"/>
      <c r="AE34" s="105"/>
      <c r="AF34" s="105"/>
      <c r="AG34" s="105"/>
      <c r="AH34" s="87"/>
      <c r="AI34" s="132"/>
      <c r="AJ34" s="132">
        <f t="shared" ref="AJ34:AP34" si="7">SUM(AJ16:AJ33)</f>
        <v>11500</v>
      </c>
      <c r="AK34" s="132">
        <f t="shared" si="7"/>
        <v>12151</v>
      </c>
      <c r="AL34" s="132">
        <f t="shared" si="7"/>
        <v>0</v>
      </c>
      <c r="AM34" s="132">
        <f t="shared" si="7"/>
        <v>145625.25</v>
      </c>
      <c r="AN34" s="132">
        <f t="shared" si="7"/>
        <v>130212</v>
      </c>
      <c r="AO34" s="132">
        <f t="shared" si="7"/>
        <v>0</v>
      </c>
      <c r="AP34" s="132">
        <f t="shared" si="7"/>
        <v>8624</v>
      </c>
      <c r="AQ34" s="132"/>
      <c r="AR34" s="132">
        <f>SUM(AR16:AR33)</f>
        <v>1200</v>
      </c>
      <c r="AS34" s="132">
        <v>0</v>
      </c>
      <c r="AT34" s="132">
        <f>AR34-AS34</f>
        <v>1200</v>
      </c>
      <c r="AU34" s="132">
        <f>SUM(AU16:AU33)</f>
        <v>38336.25</v>
      </c>
      <c r="AV34" s="132">
        <v>28693</v>
      </c>
      <c r="AW34" s="132">
        <f>AU34-AV34</f>
        <v>9643.25</v>
      </c>
      <c r="AX34" s="132"/>
      <c r="AY34" s="132">
        <f t="shared" ref="AY34:BE34" si="8">SUM(AY16:AY33)</f>
        <v>10000</v>
      </c>
      <c r="AZ34" s="132">
        <f t="shared" si="8"/>
        <v>10000</v>
      </c>
      <c r="BA34" s="132">
        <f t="shared" si="8"/>
        <v>0</v>
      </c>
      <c r="BB34" s="132">
        <f t="shared" si="8"/>
        <v>64300</v>
      </c>
      <c r="BC34" s="132">
        <f t="shared" si="8"/>
        <v>71100</v>
      </c>
      <c r="BD34" s="132">
        <f t="shared" si="8"/>
        <v>44893</v>
      </c>
      <c r="BE34" s="132">
        <f t="shared" si="8"/>
        <v>10000</v>
      </c>
      <c r="BF34" s="132"/>
      <c r="BG34" s="132">
        <f>SUM(BG16:BG33)</f>
        <v>1000</v>
      </c>
      <c r="BH34" s="132">
        <v>0</v>
      </c>
      <c r="BI34" s="132">
        <v>0</v>
      </c>
      <c r="BJ34" s="132">
        <f>SUM(BJ16:BJ33)</f>
        <v>49650</v>
      </c>
      <c r="BK34" s="132"/>
      <c r="BL34" s="132">
        <f>SUM(BL16:BL33)</f>
        <v>103500</v>
      </c>
      <c r="BM34" s="132">
        <f>SUM(BM16:BM33)</f>
        <v>41600</v>
      </c>
      <c r="BN34" s="133">
        <f>SUM(BN16:BN33)</f>
        <v>160100</v>
      </c>
      <c r="BO34" s="132"/>
      <c r="BP34" s="133">
        <f>SUM(BP16:BP33)</f>
        <v>11900</v>
      </c>
      <c r="BQ34" s="132"/>
      <c r="BR34" s="131" t="e">
        <f>SUM(BR16:BR33)</f>
        <v>#VALUE!</v>
      </c>
      <c r="BS34" s="131"/>
      <c r="BT34" s="133"/>
      <c r="BU34" s="131"/>
      <c r="BV34" s="132"/>
      <c r="BW34" s="134">
        <f>SUM(BW16:BW33)</f>
        <v>28850.9</v>
      </c>
      <c r="BX34" s="134">
        <v>0</v>
      </c>
      <c r="BY34" s="134">
        <v>0</v>
      </c>
      <c r="BZ34" s="131">
        <v>0</v>
      </c>
      <c r="CA34" s="132"/>
      <c r="CB34" s="132">
        <f>SUM(CB16:CB33)</f>
        <v>27251</v>
      </c>
      <c r="CC34" s="132">
        <v>0</v>
      </c>
      <c r="CD34" s="131">
        <f>CB34-CC34</f>
        <v>27251</v>
      </c>
      <c r="CE34" s="132"/>
      <c r="CF34" s="132">
        <f>SUM(CF16:CF33)</f>
        <v>4400</v>
      </c>
      <c r="CG34" s="132">
        <f>SUM(CG16:CG33)</f>
        <v>31651</v>
      </c>
      <c r="CH34" s="131"/>
      <c r="CI34" s="132"/>
      <c r="CJ34" s="132">
        <f>SUM(CJ16:CJ33)</f>
        <v>31651</v>
      </c>
      <c r="CK34" s="132"/>
      <c r="CL34" s="132">
        <f t="shared" ref="CL34:CQ34" si="9">SUM(CL16:CL33)</f>
        <v>6400</v>
      </c>
      <c r="CM34" s="132">
        <f t="shared" si="9"/>
        <v>23251</v>
      </c>
      <c r="CN34" s="132">
        <f t="shared" si="9"/>
        <v>29651</v>
      </c>
      <c r="CO34" s="132">
        <f t="shared" si="9"/>
        <v>40000</v>
      </c>
      <c r="CP34" s="132">
        <f t="shared" si="9"/>
        <v>0</v>
      </c>
      <c r="CQ34" s="131">
        <f t="shared" si="9"/>
        <v>0</v>
      </c>
      <c r="CR34" s="135"/>
      <c r="CS34" s="136">
        <f>SUM(CS16:CS33)</f>
        <v>1600</v>
      </c>
      <c r="CT34" s="136"/>
      <c r="CU34" s="131"/>
      <c r="CV34" s="131"/>
      <c r="CW34" s="131"/>
      <c r="CX34" s="131"/>
      <c r="CY34" s="131"/>
      <c r="CZ34" s="131"/>
      <c r="DA34" s="131"/>
      <c r="DB34" s="131"/>
      <c r="DC34" s="131"/>
      <c r="DD34" s="130"/>
    </row>
    <row r="35" spans="1:108" x14ac:dyDescent="0.2">
      <c r="A35" s="185"/>
      <c r="B35" s="182"/>
      <c r="C35" s="2"/>
      <c r="AG35" s="183"/>
      <c r="AK35" s="101"/>
      <c r="AL35" s="101"/>
      <c r="AM35" s="109"/>
      <c r="AN35" s="101"/>
      <c r="AO35" s="101"/>
      <c r="AP35" s="101"/>
      <c r="BE35" s="124"/>
      <c r="BF35" s="124"/>
      <c r="BG35" s="125"/>
      <c r="BH35" s="125"/>
      <c r="BI35" s="126"/>
      <c r="BJ35" s="124"/>
      <c r="BK35" s="124"/>
      <c r="BL35" s="125"/>
      <c r="BM35" s="125"/>
      <c r="BN35" s="126"/>
      <c r="BS35" s="54"/>
      <c r="BT35" s="54"/>
      <c r="BV35" s="91"/>
      <c r="CA35" s="91"/>
      <c r="CE35" s="91"/>
      <c r="CI35" s="91"/>
      <c r="CJ35" s="124"/>
      <c r="CK35" s="125"/>
      <c r="CL35" s="124"/>
      <c r="CM35" s="125"/>
      <c r="CN35" s="126"/>
      <c r="CR35" s="54"/>
      <c r="CS35" s="101"/>
      <c r="CT35" s="138"/>
      <c r="CU35" s="138"/>
      <c r="CV35" s="54"/>
      <c r="CW35" s="54"/>
      <c r="CX35" s="54"/>
      <c r="CY35" s="54"/>
      <c r="CZ35" s="54"/>
      <c r="DA35" s="54"/>
      <c r="DB35" s="54"/>
      <c r="DC35" s="54"/>
      <c r="DD35" s="54"/>
    </row>
    <row r="36" spans="1:108" x14ac:dyDescent="0.2">
      <c r="A36" s="185">
        <v>2023</v>
      </c>
      <c r="B36" s="111" t="s">
        <v>293</v>
      </c>
      <c r="C36" s="160">
        <v>26</v>
      </c>
      <c r="D36" s="111" t="s">
        <v>42</v>
      </c>
      <c r="E36" s="111" t="s">
        <v>43</v>
      </c>
      <c r="F36" s="111" t="s">
        <v>294</v>
      </c>
      <c r="G36" s="160">
        <v>2</v>
      </c>
      <c r="H36" s="160">
        <v>2</v>
      </c>
      <c r="I36" s="160" t="s">
        <v>259</v>
      </c>
      <c r="J36" s="160"/>
      <c r="K36" s="160"/>
      <c r="L36" s="160">
        <v>2</v>
      </c>
      <c r="M36" s="160" t="s">
        <v>259</v>
      </c>
      <c r="N36" s="160" t="s">
        <v>1</v>
      </c>
      <c r="O36" s="160"/>
      <c r="P36" s="160"/>
      <c r="Q36" s="160"/>
      <c r="R36" s="160">
        <v>6</v>
      </c>
      <c r="S36" s="160" t="s">
        <v>259</v>
      </c>
      <c r="T36" s="160">
        <v>12</v>
      </c>
      <c r="U36" s="160" t="s">
        <v>259</v>
      </c>
      <c r="V36" s="160"/>
      <c r="W36" s="160"/>
      <c r="X36" s="173"/>
      <c r="Y36" s="173"/>
      <c r="Z36" s="173"/>
      <c r="AA36" s="173"/>
      <c r="AB36" s="173"/>
      <c r="AC36" s="173"/>
      <c r="AD36" s="173"/>
      <c r="AE36" s="173"/>
      <c r="AF36" s="173"/>
      <c r="AG36" s="173"/>
      <c r="AH36" s="32"/>
      <c r="AI36" s="116"/>
      <c r="AK36" s="101"/>
      <c r="AL36" s="101"/>
      <c r="AM36" s="109"/>
      <c r="AN36" s="101"/>
      <c r="AO36" s="101"/>
      <c r="AP36" s="101"/>
      <c r="BE36" s="124"/>
      <c r="BF36" s="124"/>
      <c r="BG36" s="125"/>
      <c r="BH36" s="125"/>
      <c r="BI36" s="126"/>
      <c r="BJ36" s="124"/>
      <c r="BK36" s="124"/>
      <c r="BL36" s="125"/>
      <c r="BM36" s="125"/>
      <c r="BN36" s="126"/>
      <c r="BS36" s="54"/>
      <c r="BT36" s="54"/>
      <c r="BV36" s="91"/>
      <c r="CA36" s="91"/>
      <c r="CE36" s="91"/>
      <c r="CI36" s="91"/>
      <c r="CJ36" s="124"/>
      <c r="CK36" s="125"/>
      <c r="CL36" s="124"/>
      <c r="CM36" s="125"/>
      <c r="CN36" s="126"/>
      <c r="CR36" s="54"/>
      <c r="CS36" s="101"/>
      <c r="CT36" s="138"/>
      <c r="CU36" s="138"/>
      <c r="CV36" s="54"/>
      <c r="CW36" s="54"/>
      <c r="CX36" s="54"/>
      <c r="CY36" s="54"/>
      <c r="CZ36" s="54"/>
      <c r="DA36" s="54"/>
      <c r="DB36" s="54"/>
      <c r="DC36" s="54"/>
      <c r="DD36" s="54"/>
    </row>
    <row r="37" spans="1:108" ht="12" customHeight="1" x14ac:dyDescent="0.2">
      <c r="A37" s="185">
        <v>2023</v>
      </c>
      <c r="B37" s="111" t="s">
        <v>293</v>
      </c>
      <c r="C37" s="160">
        <v>32</v>
      </c>
      <c r="D37" s="111" t="s">
        <v>113</v>
      </c>
      <c r="E37" s="111" t="s">
        <v>114</v>
      </c>
      <c r="F37" s="111" t="s">
        <v>294</v>
      </c>
      <c r="G37" s="160">
        <v>0</v>
      </c>
      <c r="H37" s="160" t="s">
        <v>1</v>
      </c>
      <c r="I37" s="160"/>
      <c r="J37" s="160"/>
      <c r="K37" s="160"/>
      <c r="L37" s="160"/>
      <c r="M37" s="160"/>
      <c r="N37" s="160"/>
      <c r="O37" s="160"/>
      <c r="P37" s="160"/>
      <c r="Q37" s="160"/>
      <c r="R37" s="160"/>
      <c r="S37" s="160"/>
      <c r="T37" s="160"/>
      <c r="U37" s="160"/>
      <c r="V37" s="160"/>
      <c r="W37" s="160"/>
      <c r="X37" s="160"/>
      <c r="Y37" s="160"/>
      <c r="Z37" s="160"/>
      <c r="AA37" s="160"/>
      <c r="AB37" s="160" t="s">
        <v>295</v>
      </c>
      <c r="AC37" s="160"/>
      <c r="AD37" s="160"/>
      <c r="AE37" s="160"/>
      <c r="AF37" s="160"/>
      <c r="AG37" s="160"/>
      <c r="AK37" s="101"/>
      <c r="AL37" s="101"/>
      <c r="AM37" s="109"/>
      <c r="AN37" s="101"/>
      <c r="AO37" s="101"/>
      <c r="AP37" s="101"/>
      <c r="BE37" s="124" t="s">
        <v>1</v>
      </c>
      <c r="BF37" s="124"/>
      <c r="BG37" s="125"/>
      <c r="BH37" s="125"/>
      <c r="BI37" s="126"/>
      <c r="BJ37" s="124"/>
      <c r="BK37" s="124"/>
      <c r="BL37" s="125"/>
      <c r="BM37" s="125"/>
      <c r="BN37" s="126"/>
      <c r="BS37" s="54"/>
      <c r="BT37" s="54"/>
      <c r="BV37" s="91"/>
      <c r="CA37" s="91"/>
      <c r="CE37" s="91"/>
      <c r="CI37" s="91"/>
      <c r="CJ37" s="140"/>
      <c r="CK37" s="139"/>
      <c r="CL37" s="124"/>
      <c r="CM37" s="125"/>
      <c r="CN37" s="126"/>
      <c r="CR37" s="54"/>
      <c r="CS37" s="101"/>
      <c r="CT37" s="138"/>
      <c r="CU37" s="138"/>
      <c r="CV37" s="54"/>
      <c r="CW37" s="54"/>
      <c r="CX37" s="54"/>
      <c r="CY37" s="54"/>
      <c r="CZ37" s="54"/>
      <c r="DA37" s="54"/>
      <c r="DB37" s="54"/>
      <c r="DC37" s="54"/>
      <c r="DD37" s="54"/>
    </row>
    <row r="38" spans="1:108" x14ac:dyDescent="0.2">
      <c r="A38" s="185">
        <v>2023</v>
      </c>
      <c r="B38" s="111" t="s">
        <v>293</v>
      </c>
      <c r="C38" s="160">
        <v>34</v>
      </c>
      <c r="D38" s="111" t="s">
        <v>162</v>
      </c>
      <c r="E38" s="111" t="s">
        <v>296</v>
      </c>
      <c r="F38" s="111" t="s">
        <v>294</v>
      </c>
      <c r="G38" s="160">
        <v>0</v>
      </c>
      <c r="H38" s="160" t="s">
        <v>1</v>
      </c>
      <c r="I38" s="160"/>
      <c r="J38" s="160"/>
      <c r="K38" s="160"/>
      <c r="L38" s="160"/>
      <c r="M38" s="160"/>
      <c r="N38" s="160"/>
      <c r="O38" s="160"/>
      <c r="P38" s="160"/>
      <c r="Q38" s="160"/>
      <c r="R38" s="160"/>
      <c r="S38" s="160"/>
      <c r="T38" s="160"/>
      <c r="U38" s="160"/>
      <c r="V38" s="160"/>
      <c r="W38" s="160"/>
      <c r="X38" s="160"/>
      <c r="Y38" s="160" t="s">
        <v>297</v>
      </c>
      <c r="Z38" s="160"/>
      <c r="AA38" s="160"/>
      <c r="AB38" s="160" t="s">
        <v>295</v>
      </c>
      <c r="AC38" s="160"/>
      <c r="AD38" s="160"/>
      <c r="AE38" s="160"/>
      <c r="AF38" s="160"/>
      <c r="AG38" s="160"/>
      <c r="AK38" s="101"/>
      <c r="AL38" s="101"/>
      <c r="AM38" s="109"/>
      <c r="AN38" s="101"/>
      <c r="AO38" s="101"/>
      <c r="AP38" s="101"/>
      <c r="BE38" s="124" t="s">
        <v>1</v>
      </c>
      <c r="BF38" s="124"/>
      <c r="BG38" s="125"/>
      <c r="BH38" s="125"/>
      <c r="BI38" s="126"/>
      <c r="BJ38" s="124"/>
      <c r="BK38" s="124"/>
      <c r="BL38" s="125"/>
      <c r="BM38" s="125"/>
      <c r="BN38" s="126"/>
      <c r="BR38" s="54" t="s">
        <v>1</v>
      </c>
      <c r="BS38" s="54">
        <v>0</v>
      </c>
      <c r="BT38" s="91"/>
      <c r="BU38" s="96"/>
      <c r="BV38" s="91"/>
      <c r="BW38" s="91"/>
      <c r="CA38" s="91"/>
      <c r="CB38" s="91"/>
      <c r="CC38" s="91"/>
      <c r="CD38" s="91"/>
      <c r="CE38" s="91"/>
      <c r="CF38" s="91"/>
      <c r="CG38" s="91"/>
      <c r="CH38" s="91"/>
      <c r="CI38" s="91"/>
      <c r="CJ38" s="140"/>
      <c r="CK38" s="139"/>
      <c r="CL38" s="156"/>
      <c r="CM38" s="157"/>
      <c r="CN38" s="158"/>
      <c r="CO38" s="91"/>
      <c r="CP38" s="91"/>
      <c r="CQ38" s="91"/>
      <c r="CR38" s="91"/>
      <c r="CS38" s="101"/>
      <c r="CT38" s="138"/>
      <c r="CU38" s="138"/>
      <c r="CV38" s="54"/>
      <c r="CW38" s="54"/>
      <c r="CX38" s="54"/>
      <c r="CY38" s="54"/>
      <c r="CZ38" s="54"/>
      <c r="DA38" s="54"/>
      <c r="DB38" s="54"/>
      <c r="DC38" s="54"/>
      <c r="DD38" s="54"/>
    </row>
    <row r="39" spans="1:108" ht="24" x14ac:dyDescent="0.2">
      <c r="A39" s="185">
        <v>2024</v>
      </c>
      <c r="B39" s="111" t="s">
        <v>293</v>
      </c>
      <c r="C39" s="160">
        <v>21</v>
      </c>
      <c r="D39" s="111" t="s">
        <v>298</v>
      </c>
      <c r="E39" s="111" t="s">
        <v>24</v>
      </c>
      <c r="F39" s="111" t="s">
        <v>294</v>
      </c>
      <c r="G39" s="160">
        <v>1</v>
      </c>
      <c r="H39" s="160">
        <v>1</v>
      </c>
      <c r="I39" s="160" t="s">
        <v>259</v>
      </c>
      <c r="J39" s="160"/>
      <c r="K39" s="160"/>
      <c r="L39" s="160">
        <v>1</v>
      </c>
      <c r="M39" s="160" t="s">
        <v>259</v>
      </c>
      <c r="N39" s="160">
        <v>10</v>
      </c>
      <c r="O39" s="160"/>
      <c r="P39" s="160">
        <v>20</v>
      </c>
      <c r="Q39" s="160" t="s">
        <v>72</v>
      </c>
      <c r="R39" s="160">
        <v>7</v>
      </c>
      <c r="S39" s="160" t="s">
        <v>72</v>
      </c>
      <c r="T39" s="160">
        <v>14</v>
      </c>
      <c r="U39" s="160" t="s">
        <v>259</v>
      </c>
      <c r="V39" s="160">
        <v>2</v>
      </c>
      <c r="W39" s="160" t="s">
        <v>259</v>
      </c>
      <c r="X39" s="160"/>
      <c r="Y39" s="160">
        <v>1983</v>
      </c>
      <c r="Z39" s="160"/>
      <c r="AA39" s="160"/>
      <c r="AB39" s="160" t="s">
        <v>295</v>
      </c>
      <c r="AC39" s="160"/>
      <c r="AD39" s="160"/>
      <c r="AE39" s="160"/>
      <c r="AF39" s="160"/>
      <c r="AG39" s="181" t="s">
        <v>299</v>
      </c>
      <c r="AK39" s="101"/>
      <c r="AL39" s="101"/>
      <c r="AM39" s="109"/>
      <c r="AN39" s="101" t="s">
        <v>1</v>
      </c>
      <c r="AO39" s="101"/>
      <c r="AP39" s="101"/>
      <c r="BE39" s="124"/>
      <c r="BF39" s="124"/>
      <c r="BG39" s="125"/>
      <c r="BH39" s="125"/>
      <c r="BI39" s="126"/>
      <c r="BJ39" s="124"/>
      <c r="BK39" s="124"/>
      <c r="BL39" s="125"/>
      <c r="BM39" s="125"/>
      <c r="BN39" s="126"/>
      <c r="BP39" s="54" t="s">
        <v>1</v>
      </c>
      <c r="BQ39" s="90">
        <v>2032</v>
      </c>
      <c r="BR39" s="54">
        <v>12675</v>
      </c>
      <c r="BS39" s="54">
        <v>7</v>
      </c>
      <c r="BT39" s="54">
        <v>15</v>
      </c>
      <c r="BU39" s="90">
        <v>1983</v>
      </c>
      <c r="BV39" s="91"/>
      <c r="BW39" s="54">
        <v>2150</v>
      </c>
      <c r="BX39" s="101">
        <v>0</v>
      </c>
      <c r="BY39" s="101" t="s">
        <v>281</v>
      </c>
      <c r="CA39" s="91"/>
      <c r="CB39" s="54">
        <v>2150</v>
      </c>
      <c r="CC39" s="54">
        <v>0</v>
      </c>
      <c r="CD39" s="54">
        <v>0</v>
      </c>
      <c r="CE39" s="91"/>
      <c r="CI39" s="91"/>
      <c r="CJ39" s="124"/>
      <c r="CK39" s="125"/>
      <c r="CL39" s="124"/>
      <c r="CM39" s="125"/>
      <c r="CN39" s="126"/>
      <c r="CR39" s="54"/>
      <c r="CS39" s="101"/>
      <c r="CT39" s="138"/>
      <c r="CU39" s="138"/>
      <c r="CV39" s="54"/>
      <c r="CW39" s="54"/>
      <c r="CX39" s="54"/>
      <c r="CY39" s="54"/>
      <c r="CZ39" s="54"/>
      <c r="DA39" s="54"/>
      <c r="DB39" s="54"/>
      <c r="DC39" s="54"/>
      <c r="DD39" s="54"/>
    </row>
    <row r="40" spans="1:108" x14ac:dyDescent="0.2">
      <c r="A40" s="185">
        <v>2025</v>
      </c>
      <c r="B40" s="111" t="s">
        <v>293</v>
      </c>
      <c r="C40" s="160">
        <v>20</v>
      </c>
      <c r="D40" s="111" t="s">
        <v>17</v>
      </c>
      <c r="E40" s="111" t="s">
        <v>19</v>
      </c>
      <c r="F40" s="111" t="s">
        <v>294</v>
      </c>
      <c r="G40" s="160">
        <v>26</v>
      </c>
      <c r="H40" s="160">
        <v>26</v>
      </c>
      <c r="I40" s="160" t="s">
        <v>72</v>
      </c>
      <c r="J40" s="160"/>
      <c r="K40" s="160"/>
      <c r="L40" s="160">
        <v>26</v>
      </c>
      <c r="M40" s="160" t="s">
        <v>72</v>
      </c>
      <c r="N40" s="160">
        <v>48</v>
      </c>
      <c r="O40" s="160" t="s">
        <v>72</v>
      </c>
      <c r="P40" s="160">
        <v>92</v>
      </c>
      <c r="Q40" s="160" t="s">
        <v>72</v>
      </c>
      <c r="R40" s="160">
        <v>9</v>
      </c>
      <c r="S40" s="160" t="s">
        <v>72</v>
      </c>
      <c r="T40" s="160">
        <v>18</v>
      </c>
      <c r="U40" s="160" t="s">
        <v>72</v>
      </c>
      <c r="V40" s="160">
        <v>9</v>
      </c>
      <c r="W40" s="160" t="s">
        <v>72</v>
      </c>
      <c r="X40" s="160"/>
      <c r="Y40" s="160">
        <v>2010</v>
      </c>
      <c r="Z40" s="160" t="s">
        <v>295</v>
      </c>
      <c r="AA40" s="160">
        <v>2020</v>
      </c>
      <c r="AB40" s="160"/>
      <c r="AC40" s="160"/>
      <c r="AD40" s="160"/>
      <c r="AE40" s="160"/>
      <c r="AF40" s="160"/>
      <c r="AG40" s="160" t="s">
        <v>300</v>
      </c>
      <c r="AK40" s="101"/>
      <c r="AL40" s="101"/>
      <c r="AM40" s="109"/>
      <c r="AN40" s="101"/>
      <c r="AO40" s="101"/>
      <c r="AP40" s="101"/>
      <c r="AU40" s="54">
        <v>12274</v>
      </c>
      <c r="AV40" s="54">
        <v>13702</v>
      </c>
      <c r="AW40" s="54">
        <f>AU40-AV40</f>
        <v>-1428</v>
      </c>
      <c r="AX40" s="91"/>
      <c r="AY40" s="91"/>
      <c r="AZ40" s="91"/>
      <c r="BA40" s="91"/>
      <c r="BC40" s="54">
        <f>AW50+AW40</f>
        <v>-403</v>
      </c>
      <c r="BD40" s="54">
        <f>13066+2012</f>
        <v>15078</v>
      </c>
      <c r="BE40" s="124"/>
      <c r="BF40" s="124"/>
      <c r="BG40" s="125" t="s">
        <v>1</v>
      </c>
      <c r="BH40" s="125"/>
      <c r="BI40" s="126"/>
      <c r="BJ40" s="124"/>
      <c r="BK40" s="124"/>
      <c r="BL40" s="125" t="s">
        <v>1</v>
      </c>
      <c r="BM40" s="125"/>
      <c r="BN40" s="126"/>
      <c r="BQ40" s="90">
        <v>2025</v>
      </c>
      <c r="BR40" s="54" t="e">
        <f>G40*800+L40*400+N40*125+P40*200+U40*125+#REF!*250+#REF!*500</f>
        <v>#VALUE!</v>
      </c>
      <c r="BS40" s="54"/>
      <c r="BT40" s="54"/>
      <c r="BV40" s="91"/>
      <c r="CA40" s="91"/>
      <c r="CC40" s="32"/>
      <c r="CD40" s="32"/>
      <c r="CE40" s="91"/>
      <c r="CF40" s="54">
        <v>35000</v>
      </c>
      <c r="CG40" s="54">
        <f>CF40</f>
        <v>35000</v>
      </c>
      <c r="CH40" s="54">
        <v>14671</v>
      </c>
      <c r="CI40" s="91"/>
      <c r="CJ40" s="124">
        <v>20000</v>
      </c>
      <c r="CK40" s="125"/>
      <c r="CL40" s="124"/>
      <c r="CM40" s="125">
        <f>CJ40</f>
        <v>20000</v>
      </c>
      <c r="CN40" s="141">
        <f>CL40+CM40</f>
        <v>20000</v>
      </c>
      <c r="CR40" s="90">
        <v>2028</v>
      </c>
      <c r="CS40" s="101">
        <v>15830</v>
      </c>
      <c r="CT40" s="138"/>
      <c r="CU40" s="138"/>
      <c r="CV40" s="54"/>
      <c r="CW40" s="54"/>
      <c r="CX40" s="54"/>
      <c r="CY40" s="54"/>
      <c r="CZ40" s="54"/>
      <c r="DA40" s="54"/>
      <c r="DB40" s="54"/>
      <c r="DC40" s="54"/>
      <c r="DD40" s="54"/>
    </row>
    <row r="41" spans="1:108" x14ac:dyDescent="0.2">
      <c r="A41" s="185">
        <v>2025</v>
      </c>
      <c r="B41" s="111" t="s">
        <v>293</v>
      </c>
      <c r="C41" s="160">
        <v>31</v>
      </c>
      <c r="D41" s="111" t="s">
        <v>111</v>
      </c>
      <c r="E41" s="111" t="s">
        <v>112</v>
      </c>
      <c r="F41" s="111" t="s">
        <v>294</v>
      </c>
      <c r="G41" s="160">
        <v>12</v>
      </c>
      <c r="H41" s="160">
        <v>8</v>
      </c>
      <c r="I41" s="160" t="s">
        <v>259</v>
      </c>
      <c r="J41" s="160">
        <v>4</v>
      </c>
      <c r="K41" s="160" t="s">
        <v>72</v>
      </c>
      <c r="L41" s="160">
        <v>12</v>
      </c>
      <c r="M41" s="160" t="s">
        <v>259</v>
      </c>
      <c r="N41" s="160">
        <v>18</v>
      </c>
      <c r="O41" s="160" t="s">
        <v>259</v>
      </c>
      <c r="P41" s="160">
        <v>36</v>
      </c>
      <c r="Q41" s="160" t="s">
        <v>259</v>
      </c>
      <c r="R41" s="160">
        <v>10</v>
      </c>
      <c r="S41" s="160" t="s">
        <v>259</v>
      </c>
      <c r="T41" s="160">
        <v>20</v>
      </c>
      <c r="U41" s="160" t="s">
        <v>259</v>
      </c>
      <c r="V41" s="160">
        <v>4</v>
      </c>
      <c r="W41" s="160" t="s">
        <v>259</v>
      </c>
      <c r="X41" s="160"/>
      <c r="Y41" s="160">
        <v>2005</v>
      </c>
      <c r="Z41" s="160"/>
      <c r="AA41" s="160">
        <v>2019</v>
      </c>
      <c r="AB41" s="160">
        <v>2028</v>
      </c>
      <c r="AC41" s="160"/>
      <c r="AD41" s="160"/>
      <c r="AE41" s="160"/>
      <c r="AF41" s="160"/>
      <c r="AG41" s="160"/>
      <c r="AI41" s="87" t="s">
        <v>260</v>
      </c>
      <c r="AJ41" s="54">
        <f>13000-5500</f>
        <v>7500</v>
      </c>
      <c r="AK41" s="101">
        <v>0</v>
      </c>
      <c r="AL41" s="101" t="s">
        <v>281</v>
      </c>
      <c r="AM41" s="109" t="e">
        <f>5500+11000+(G41*800+L41*400+N41*125+P41*200+U41*125+#REF!*250+#REF!*500-22732.59-13000)+10000</f>
        <v>#VALUE!</v>
      </c>
      <c r="AN41" s="101">
        <v>0</v>
      </c>
      <c r="AO41" s="101" t="s">
        <v>301</v>
      </c>
      <c r="AP41" s="101" t="s">
        <v>1</v>
      </c>
      <c r="AR41" s="54">
        <v>7500</v>
      </c>
      <c r="AT41" s="54">
        <v>7500</v>
      </c>
      <c r="AU41" s="54">
        <v>47742</v>
      </c>
      <c r="AV41" s="54">
        <v>33248</v>
      </c>
      <c r="AW41" s="54">
        <f>AU41-AV41</f>
        <v>14494</v>
      </c>
      <c r="AZ41" s="54">
        <f>AY41+AR41</f>
        <v>7500</v>
      </c>
      <c r="BA41" s="54">
        <v>0</v>
      </c>
      <c r="BC41" s="54" t="s">
        <v>1</v>
      </c>
      <c r="BE41" s="124">
        <f>AZ41-BA41</f>
        <v>7500</v>
      </c>
      <c r="BF41" s="124"/>
      <c r="BG41" s="125"/>
      <c r="BH41" s="125">
        <f>BE41</f>
        <v>7500</v>
      </c>
      <c r="BI41" s="141">
        <f>BG41+BH41</f>
        <v>7500</v>
      </c>
      <c r="BJ41" s="124"/>
      <c r="BK41" s="124"/>
      <c r="BL41" s="125"/>
      <c r="BM41" s="125"/>
      <c r="BN41" s="126"/>
      <c r="BO41" s="90">
        <v>2028</v>
      </c>
      <c r="BP41" s="54">
        <v>13000</v>
      </c>
      <c r="BQ41" s="90">
        <v>2033</v>
      </c>
      <c r="BR41" s="54">
        <v>43975</v>
      </c>
      <c r="BS41" s="54">
        <v>52</v>
      </c>
      <c r="BT41" s="54"/>
      <c r="BU41" s="90">
        <v>2005</v>
      </c>
      <c r="BV41" s="91" t="s">
        <v>260</v>
      </c>
      <c r="BW41" s="54">
        <f>BS41*200+BT41*50</f>
        <v>10400</v>
      </c>
      <c r="BX41" s="101">
        <v>0</v>
      </c>
      <c r="BY41" s="101">
        <v>10400</v>
      </c>
      <c r="CA41" s="91"/>
      <c r="CB41" s="54">
        <v>10000</v>
      </c>
      <c r="CC41" s="54">
        <v>17736</v>
      </c>
      <c r="CE41" s="91"/>
      <c r="CI41" s="91"/>
      <c r="CJ41" s="140"/>
      <c r="CK41" s="139"/>
      <c r="CL41" s="124"/>
      <c r="CM41" s="125"/>
      <c r="CN41" s="126"/>
      <c r="CR41" s="54">
        <v>2028</v>
      </c>
      <c r="CS41" s="109">
        <f>BS41*200</f>
        <v>10400</v>
      </c>
      <c r="CT41" s="138"/>
      <c r="CU41" s="138"/>
      <c r="CV41" s="54"/>
      <c r="CW41" s="54"/>
      <c r="CX41" s="54"/>
      <c r="CY41" s="54"/>
      <c r="CZ41" s="54"/>
      <c r="DA41" s="54"/>
      <c r="DB41" s="54"/>
      <c r="DC41" s="54"/>
      <c r="DD41" s="54"/>
    </row>
    <row r="42" spans="1:108" x14ac:dyDescent="0.2">
      <c r="A42" s="185">
        <v>2025</v>
      </c>
      <c r="B42" s="111" t="s">
        <v>293</v>
      </c>
      <c r="C42" s="160">
        <v>35</v>
      </c>
      <c r="D42" s="111" t="s">
        <v>164</v>
      </c>
      <c r="E42" s="111" t="s">
        <v>302</v>
      </c>
      <c r="F42" s="111" t="s">
        <v>294</v>
      </c>
      <c r="G42" s="160">
        <v>2</v>
      </c>
      <c r="H42" s="160">
        <v>2</v>
      </c>
      <c r="I42" s="160" t="s">
        <v>72</v>
      </c>
      <c r="J42" s="160" t="s">
        <v>1</v>
      </c>
      <c r="K42" s="160"/>
      <c r="L42" s="160">
        <v>2</v>
      </c>
      <c r="M42" s="160"/>
      <c r="N42" s="160" t="s">
        <v>1</v>
      </c>
      <c r="O42" s="160"/>
      <c r="P42" s="160" t="s">
        <v>1</v>
      </c>
      <c r="Q42" s="160"/>
      <c r="R42" s="160">
        <v>9</v>
      </c>
      <c r="S42" s="160" t="s">
        <v>72</v>
      </c>
      <c r="T42" s="160">
        <v>18</v>
      </c>
      <c r="U42" s="160" t="s">
        <v>72</v>
      </c>
      <c r="V42" s="160">
        <v>1</v>
      </c>
      <c r="W42" s="160" t="s">
        <v>72</v>
      </c>
      <c r="X42" s="160"/>
      <c r="Y42" s="160">
        <v>2010</v>
      </c>
      <c r="Z42" s="160"/>
      <c r="AA42" s="160"/>
      <c r="AB42" s="160">
        <v>2025</v>
      </c>
      <c r="AC42" s="160"/>
      <c r="AD42" s="160"/>
      <c r="AE42" s="160"/>
      <c r="AF42" s="160"/>
      <c r="AG42" s="160" t="s">
        <v>303</v>
      </c>
      <c r="AK42" s="101"/>
      <c r="AL42" s="101"/>
      <c r="AM42" s="109"/>
      <c r="AN42" s="101"/>
      <c r="AO42" s="101"/>
      <c r="AP42" s="101"/>
      <c r="AX42" s="91"/>
      <c r="AY42" s="91"/>
      <c r="AZ42" s="91"/>
      <c r="BA42" s="91"/>
      <c r="BE42" s="124"/>
      <c r="BF42" s="124"/>
      <c r="BG42" s="125"/>
      <c r="BH42" s="125"/>
      <c r="BI42" s="126"/>
      <c r="BJ42" s="124"/>
      <c r="BK42" s="124"/>
      <c r="BL42" s="125"/>
      <c r="BM42" s="125"/>
      <c r="BN42" s="126"/>
      <c r="BQ42" s="90">
        <v>2025</v>
      </c>
      <c r="BR42" s="54">
        <v>7125</v>
      </c>
      <c r="BS42" s="54">
        <v>15</v>
      </c>
      <c r="BT42" s="91"/>
      <c r="BU42" s="96"/>
      <c r="BV42" s="91"/>
      <c r="BW42" s="91"/>
      <c r="CA42" s="91"/>
      <c r="CB42" s="91"/>
      <c r="CC42" s="91"/>
      <c r="CD42" s="91"/>
      <c r="CE42" s="91" t="s">
        <v>260</v>
      </c>
      <c r="CF42" s="54">
        <f>BS42*200+BT42*50</f>
        <v>3000</v>
      </c>
      <c r="CG42" s="54">
        <f>CF42</f>
        <v>3000</v>
      </c>
      <c r="CI42" s="91"/>
      <c r="CJ42" s="140"/>
      <c r="CK42" s="139"/>
      <c r="CL42" s="156"/>
      <c r="CM42" s="157"/>
      <c r="CN42" s="158"/>
      <c r="CO42" s="91"/>
      <c r="CP42" s="91"/>
      <c r="CQ42" s="91"/>
      <c r="CR42" s="91"/>
      <c r="CS42" s="101"/>
      <c r="CT42" s="138"/>
      <c r="CU42" s="138"/>
      <c r="CV42" s="54"/>
      <c r="CW42" s="54"/>
      <c r="CX42" s="54"/>
      <c r="CY42" s="54"/>
      <c r="CZ42" s="54"/>
      <c r="DA42" s="54"/>
      <c r="DB42" s="54"/>
      <c r="DC42" s="54"/>
      <c r="DD42" s="54"/>
    </row>
    <row r="43" spans="1:108" x14ac:dyDescent="0.2">
      <c r="A43" s="185">
        <v>2027</v>
      </c>
      <c r="B43" s="111" t="s">
        <v>293</v>
      </c>
      <c r="C43" s="160">
        <v>33</v>
      </c>
      <c r="D43" s="111" t="s">
        <v>117</v>
      </c>
      <c r="E43" s="111" t="s">
        <v>118</v>
      </c>
      <c r="F43" s="111" t="s">
        <v>294</v>
      </c>
      <c r="G43" s="160">
        <v>4</v>
      </c>
      <c r="H43" s="160">
        <v>4</v>
      </c>
      <c r="I43" s="160" t="s">
        <v>72</v>
      </c>
      <c r="J43" s="160"/>
      <c r="K43" s="160"/>
      <c r="L43" s="160">
        <v>4</v>
      </c>
      <c r="M43" s="160" t="s">
        <v>72</v>
      </c>
      <c r="N43" s="160">
        <v>7</v>
      </c>
      <c r="O43" s="160" t="s">
        <v>72</v>
      </c>
      <c r="P43" s="160">
        <v>14</v>
      </c>
      <c r="Q43" s="160" t="s">
        <v>72</v>
      </c>
      <c r="R43" s="160">
        <v>9</v>
      </c>
      <c r="S43" s="160" t="s">
        <v>72</v>
      </c>
      <c r="T43" s="160">
        <v>18</v>
      </c>
      <c r="U43" s="160" t="s">
        <v>259</v>
      </c>
      <c r="V43" s="160">
        <v>5</v>
      </c>
      <c r="W43" s="160" t="s">
        <v>72</v>
      </c>
      <c r="X43" s="174"/>
      <c r="Y43" s="174">
        <v>2008</v>
      </c>
      <c r="Z43" s="174"/>
      <c r="AA43" s="174"/>
      <c r="AB43" s="174">
        <v>2023</v>
      </c>
      <c r="AC43" s="174"/>
      <c r="AD43" s="174"/>
      <c r="AE43" s="174"/>
      <c r="AF43" s="174"/>
      <c r="AG43" s="174" t="s">
        <v>304</v>
      </c>
      <c r="AH43" s="172"/>
      <c r="AI43" s="148" t="s">
        <v>1</v>
      </c>
      <c r="AJ43" s="149"/>
      <c r="AK43" s="150"/>
      <c r="AL43" s="150"/>
      <c r="AM43" s="109" t="s">
        <v>1</v>
      </c>
      <c r="AN43" s="101"/>
      <c r="AO43" s="101"/>
      <c r="AP43" s="101"/>
      <c r="AQ43" s="151"/>
      <c r="AR43" s="151"/>
      <c r="AS43" s="151"/>
      <c r="AT43" s="151"/>
      <c r="AU43" s="149"/>
      <c r="AV43" s="149"/>
      <c r="AW43" s="149"/>
      <c r="AX43" s="149"/>
      <c r="AY43" s="149"/>
      <c r="AZ43" s="149"/>
      <c r="BA43" s="149"/>
      <c r="BB43" s="149"/>
      <c r="BC43" s="149"/>
      <c r="BD43" s="149"/>
      <c r="BE43" s="152"/>
      <c r="BF43" s="152"/>
      <c r="BG43" s="153"/>
      <c r="BH43" s="153"/>
      <c r="BI43" s="154"/>
      <c r="BJ43" s="152"/>
      <c r="BK43" s="152"/>
      <c r="BL43" s="153"/>
      <c r="BM43" s="153"/>
      <c r="BN43" s="154"/>
      <c r="BO43" s="155"/>
      <c r="BP43" s="149"/>
      <c r="BQ43" s="155">
        <v>2023</v>
      </c>
      <c r="BR43" s="54">
        <v>33775</v>
      </c>
      <c r="BS43" s="54"/>
      <c r="BT43" s="54"/>
      <c r="BV43" s="91"/>
      <c r="CA43" s="91"/>
      <c r="CE43" s="91"/>
      <c r="CI43" s="91"/>
      <c r="CJ43" s="140">
        <v>3000</v>
      </c>
      <c r="CK43" s="139"/>
      <c r="CL43" s="124"/>
      <c r="CM43" s="125">
        <f>CJ43</f>
        <v>3000</v>
      </c>
      <c r="CN43" s="141">
        <f>CL43+CM43</f>
        <v>3000</v>
      </c>
      <c r="CR43" s="54"/>
      <c r="CS43" s="101"/>
      <c r="CT43" s="138"/>
      <c r="CU43" s="138"/>
      <c r="CV43" s="54"/>
      <c r="CW43" s="54"/>
      <c r="CX43" s="54"/>
      <c r="CY43" s="54"/>
      <c r="CZ43" s="54"/>
      <c r="DA43" s="54"/>
      <c r="DB43" s="54"/>
      <c r="DC43" s="54"/>
      <c r="DD43" s="54"/>
    </row>
    <row r="44" spans="1:108" x14ac:dyDescent="0.2">
      <c r="A44" s="185">
        <v>2028</v>
      </c>
      <c r="B44" s="111" t="s">
        <v>293</v>
      </c>
      <c r="C44" s="160">
        <v>22</v>
      </c>
      <c r="D44" s="111" t="s">
        <v>26</v>
      </c>
      <c r="E44" s="111" t="s">
        <v>27</v>
      </c>
      <c r="F44" s="111" t="s">
        <v>294</v>
      </c>
      <c r="G44" s="160">
        <v>1</v>
      </c>
      <c r="H44" s="160">
        <v>1</v>
      </c>
      <c r="I44" s="160" t="s">
        <v>72</v>
      </c>
      <c r="J44" s="160" t="s">
        <v>1</v>
      </c>
      <c r="K44" s="160"/>
      <c r="L44" s="160">
        <v>1</v>
      </c>
      <c r="M44" s="160" t="s">
        <v>72</v>
      </c>
      <c r="N44" s="160" t="s">
        <v>1</v>
      </c>
      <c r="O44" s="160"/>
      <c r="P44" s="160" t="s">
        <v>1</v>
      </c>
      <c r="Q44" s="160"/>
      <c r="R44" s="160">
        <v>9</v>
      </c>
      <c r="S44" s="160" t="s">
        <v>72</v>
      </c>
      <c r="T44" s="160">
        <v>18</v>
      </c>
      <c r="U44" s="160" t="s">
        <v>72</v>
      </c>
      <c r="V44" s="160" t="s">
        <v>1</v>
      </c>
      <c r="W44" s="160"/>
      <c r="X44" s="160"/>
      <c r="Y44" s="160">
        <v>1980</v>
      </c>
      <c r="Z44" s="160"/>
      <c r="AA44" s="160">
        <v>2020</v>
      </c>
      <c r="AB44" s="160"/>
      <c r="AC44" s="160"/>
      <c r="AD44" s="160"/>
      <c r="AE44" s="160"/>
      <c r="AF44" s="160"/>
      <c r="AG44" s="160" t="s">
        <v>305</v>
      </c>
      <c r="AK44" s="101"/>
      <c r="AL44" s="101"/>
      <c r="AM44" s="109">
        <v>6750</v>
      </c>
      <c r="AN44" s="101">
        <v>0</v>
      </c>
      <c r="AO44" s="101" t="s">
        <v>281</v>
      </c>
      <c r="AP44" s="101" t="s">
        <v>1</v>
      </c>
      <c r="AR44" s="54" t="s">
        <v>1</v>
      </c>
      <c r="AU44" s="54">
        <v>6750</v>
      </c>
      <c r="AV44" s="32">
        <v>0</v>
      </c>
      <c r="AW44" s="54">
        <v>6750</v>
      </c>
      <c r="BC44" s="54">
        <f>BB44+AW44</f>
        <v>6750</v>
      </c>
      <c r="BD44" s="54">
        <v>6750</v>
      </c>
      <c r="BE44" s="124"/>
      <c r="BF44" s="124"/>
      <c r="BG44" s="125"/>
      <c r="BH44" s="125"/>
      <c r="BI44" s="126"/>
      <c r="BJ44" s="124"/>
      <c r="BK44" s="124"/>
      <c r="BL44" s="125" t="s">
        <v>1</v>
      </c>
      <c r="BM44" s="125"/>
      <c r="BN44" s="126"/>
      <c r="BQ44" s="90">
        <v>2033</v>
      </c>
      <c r="BR44" s="54">
        <v>6750</v>
      </c>
      <c r="BS44" s="54">
        <v>2</v>
      </c>
      <c r="BT44" s="54">
        <v>0</v>
      </c>
      <c r="BU44" s="90">
        <v>1980</v>
      </c>
      <c r="BV44" s="91"/>
      <c r="BW44" s="54">
        <v>400</v>
      </c>
      <c r="BX44" s="101">
        <v>0</v>
      </c>
      <c r="BY44" s="101" t="s">
        <v>261</v>
      </c>
      <c r="CA44" s="91"/>
      <c r="CC44" s="54">
        <v>3054</v>
      </c>
      <c r="CE44" s="91"/>
      <c r="CI44" s="91"/>
      <c r="CJ44" s="124"/>
      <c r="CK44" s="125"/>
      <c r="CL44" s="124"/>
      <c r="CM44" s="125"/>
      <c r="CN44" s="126"/>
      <c r="CR44" s="54"/>
      <c r="CS44" s="101"/>
      <c r="CT44" s="138"/>
      <c r="CU44" s="138"/>
      <c r="CV44" s="54"/>
      <c r="CW44" s="54"/>
      <c r="CX44" s="54"/>
      <c r="CY44" s="54"/>
      <c r="CZ44" s="54"/>
      <c r="DA44" s="54"/>
      <c r="DB44" s="54"/>
      <c r="DC44" s="54"/>
      <c r="DD44" s="54"/>
    </row>
    <row r="45" spans="1:108" x14ac:dyDescent="0.2">
      <c r="A45" s="185">
        <v>2029</v>
      </c>
      <c r="B45" s="111" t="s">
        <v>293</v>
      </c>
      <c r="C45" s="160">
        <v>27</v>
      </c>
      <c r="D45" s="111" t="s">
        <v>44</v>
      </c>
      <c r="E45" s="111" t="s">
        <v>45</v>
      </c>
      <c r="F45" s="111" t="s">
        <v>294</v>
      </c>
      <c r="G45" s="160">
        <v>2</v>
      </c>
      <c r="H45" s="160">
        <v>2</v>
      </c>
      <c r="I45" s="160" t="s">
        <v>72</v>
      </c>
      <c r="J45" s="160"/>
      <c r="K45" s="160"/>
      <c r="L45" s="160">
        <v>2</v>
      </c>
      <c r="M45" s="160" t="s">
        <v>72</v>
      </c>
      <c r="N45" s="160">
        <v>4</v>
      </c>
      <c r="O45" s="160" t="s">
        <v>72</v>
      </c>
      <c r="P45" s="160">
        <v>8</v>
      </c>
      <c r="Q45" s="160" t="s">
        <v>72</v>
      </c>
      <c r="R45" s="160">
        <v>12</v>
      </c>
      <c r="S45" s="160" t="s">
        <v>72</v>
      </c>
      <c r="T45" s="160">
        <v>24</v>
      </c>
      <c r="U45" s="160" t="s">
        <v>72</v>
      </c>
      <c r="V45" s="160">
        <v>1</v>
      </c>
      <c r="W45" s="160" t="s">
        <v>72</v>
      </c>
      <c r="X45" s="160"/>
      <c r="Y45" s="160">
        <v>2010</v>
      </c>
      <c r="Z45" s="160"/>
      <c r="AA45" s="160"/>
      <c r="AB45" s="160">
        <v>2025</v>
      </c>
      <c r="AC45" s="160"/>
      <c r="AD45" s="160"/>
      <c r="AE45" s="160"/>
      <c r="AF45" s="160"/>
      <c r="AG45" s="160" t="s">
        <v>306</v>
      </c>
      <c r="AK45" s="101"/>
      <c r="AL45" s="101"/>
      <c r="AM45" s="109"/>
      <c r="AN45" s="101"/>
      <c r="AO45" s="101"/>
      <c r="AP45" s="101"/>
      <c r="AX45" s="91"/>
      <c r="AY45" s="91"/>
      <c r="BE45" s="124"/>
      <c r="BF45" s="124"/>
      <c r="BG45" s="125"/>
      <c r="BH45" s="125"/>
      <c r="BI45" s="126"/>
      <c r="BJ45" s="124"/>
      <c r="BK45" s="124"/>
      <c r="BL45" s="125"/>
      <c r="BM45" s="125"/>
      <c r="BN45" s="126"/>
      <c r="BQ45" s="90">
        <v>2025</v>
      </c>
      <c r="BR45" s="54">
        <v>15275</v>
      </c>
      <c r="BS45" s="54">
        <v>10</v>
      </c>
      <c r="BT45" s="54">
        <v>20</v>
      </c>
      <c r="BU45" s="90">
        <v>1996</v>
      </c>
      <c r="BV45" s="91"/>
      <c r="BW45" s="54">
        <v>3000</v>
      </c>
      <c r="BX45" s="101">
        <v>0</v>
      </c>
      <c r="BY45" s="101" t="s">
        <v>281</v>
      </c>
      <c r="CA45" s="91"/>
      <c r="CB45" s="54">
        <v>3000</v>
      </c>
      <c r="CC45" s="54">
        <v>1855</v>
      </c>
      <c r="CD45" s="54">
        <v>0</v>
      </c>
      <c r="CE45" s="91"/>
      <c r="CI45" s="91"/>
      <c r="CJ45" s="124"/>
      <c r="CK45" s="125"/>
      <c r="CL45" s="124"/>
      <c r="CM45" s="125"/>
      <c r="CN45" s="126"/>
      <c r="CR45" s="54"/>
      <c r="CS45" s="101"/>
      <c r="CT45" s="138"/>
      <c r="CU45" s="138"/>
      <c r="CV45" s="54"/>
      <c r="CW45" s="54"/>
      <c r="CX45" s="54"/>
      <c r="CY45" s="54"/>
      <c r="CZ45" s="54"/>
      <c r="DA45" s="54"/>
      <c r="DB45" s="54"/>
      <c r="DC45" s="54"/>
      <c r="DD45" s="54"/>
    </row>
    <row r="46" spans="1:108" x14ac:dyDescent="0.2">
      <c r="A46" s="185">
        <v>2029</v>
      </c>
      <c r="B46" s="111" t="s">
        <v>293</v>
      </c>
      <c r="C46" s="160">
        <v>30</v>
      </c>
      <c r="D46" s="111" t="s">
        <v>81</v>
      </c>
      <c r="E46" s="111" t="s">
        <v>82</v>
      </c>
      <c r="F46" s="111" t="s">
        <v>294</v>
      </c>
      <c r="G46" s="160">
        <v>4</v>
      </c>
      <c r="H46" s="160">
        <v>4</v>
      </c>
      <c r="I46" s="160" t="s">
        <v>72</v>
      </c>
      <c r="J46" s="160"/>
      <c r="K46" s="160"/>
      <c r="L46" s="160">
        <v>4</v>
      </c>
      <c r="M46" s="160" t="s">
        <v>72</v>
      </c>
      <c r="N46" s="160">
        <v>10</v>
      </c>
      <c r="O46" s="160" t="s">
        <v>72</v>
      </c>
      <c r="P46" s="160">
        <v>20</v>
      </c>
      <c r="Q46" s="160" t="s">
        <v>72</v>
      </c>
      <c r="R46" s="160">
        <v>15</v>
      </c>
      <c r="S46" s="160" t="s">
        <v>72</v>
      </c>
      <c r="T46" s="160">
        <v>30</v>
      </c>
      <c r="U46" s="160" t="s">
        <v>72</v>
      </c>
      <c r="V46" s="160">
        <v>4</v>
      </c>
      <c r="W46" s="160" t="s">
        <v>72</v>
      </c>
      <c r="X46" s="160"/>
      <c r="Y46" s="160">
        <v>2006</v>
      </c>
      <c r="Z46" s="160"/>
      <c r="AA46" s="160"/>
      <c r="AB46" s="160"/>
      <c r="AC46" s="160"/>
      <c r="AD46" s="160"/>
      <c r="AE46" s="160"/>
      <c r="AF46" s="160"/>
      <c r="AG46" s="160" t="s">
        <v>307</v>
      </c>
      <c r="AI46" s="87" t="s">
        <v>260</v>
      </c>
      <c r="AK46" s="101"/>
      <c r="AL46" s="101"/>
      <c r="AM46" s="109"/>
      <c r="AN46" s="101"/>
      <c r="AO46" s="101"/>
      <c r="AP46" s="101"/>
      <c r="AQ46" s="91" t="s">
        <v>1</v>
      </c>
      <c r="AR46" s="91"/>
      <c r="AS46" s="91"/>
      <c r="AT46" s="91"/>
      <c r="AX46" s="91" t="s">
        <v>1</v>
      </c>
      <c r="AY46" s="91"/>
      <c r="BE46" s="129">
        <v>1000</v>
      </c>
      <c r="BF46" s="124"/>
      <c r="BG46" s="125"/>
      <c r="BH46" s="125"/>
      <c r="BI46" s="126"/>
      <c r="BJ46" s="124" t="e">
        <f>G46*800+L46*400+N46*125+P46*200+U46*125+#REF!*250+#REF!*500-1000</f>
        <v>#VALUE!</v>
      </c>
      <c r="BK46" s="124"/>
      <c r="BL46" s="125"/>
      <c r="BM46" s="125" t="e">
        <f>BJ46</f>
        <v>#VALUE!</v>
      </c>
      <c r="BN46" s="142" t="e">
        <f>BL46+BM46</f>
        <v>#VALUE!</v>
      </c>
      <c r="BO46" s="90">
        <v>2031</v>
      </c>
      <c r="BP46" s="54">
        <v>1000</v>
      </c>
      <c r="BQ46" s="90">
        <v>2036</v>
      </c>
      <c r="BR46" s="54">
        <v>25075</v>
      </c>
      <c r="BS46" s="54"/>
      <c r="BT46" s="54"/>
      <c r="BV46" s="91"/>
      <c r="CA46" s="91"/>
      <c r="CE46" s="91"/>
      <c r="CI46" s="91"/>
      <c r="CJ46" s="140">
        <v>3000</v>
      </c>
      <c r="CK46" s="139"/>
      <c r="CL46" s="124"/>
      <c r="CM46" s="125">
        <f>CJ46</f>
        <v>3000</v>
      </c>
      <c r="CN46" s="141">
        <f>CL46+CM46</f>
        <v>3000</v>
      </c>
      <c r="CO46" s="54" t="s">
        <v>1</v>
      </c>
      <c r="CR46" s="54"/>
      <c r="CS46" s="101"/>
      <c r="CT46" s="138"/>
      <c r="CU46" s="138"/>
      <c r="CV46" s="54"/>
      <c r="CW46" s="54"/>
      <c r="CX46" s="54"/>
      <c r="CY46" s="54"/>
      <c r="CZ46" s="54"/>
      <c r="DA46" s="54"/>
      <c r="DB46" s="54"/>
      <c r="DC46" s="54"/>
      <c r="DD46" s="54"/>
    </row>
    <row r="47" spans="1:108" x14ac:dyDescent="0.2">
      <c r="A47" s="185">
        <v>2030</v>
      </c>
      <c r="B47" s="111" t="s">
        <v>293</v>
      </c>
      <c r="C47" s="160">
        <v>23</v>
      </c>
      <c r="D47" s="111" t="s">
        <v>29</v>
      </c>
      <c r="E47" s="111" t="s">
        <v>30</v>
      </c>
      <c r="F47" s="111" t="s">
        <v>294</v>
      </c>
      <c r="G47" s="160">
        <v>1</v>
      </c>
      <c r="H47" s="160">
        <v>1</v>
      </c>
      <c r="I47" s="160" t="s">
        <v>72</v>
      </c>
      <c r="J47" s="160"/>
      <c r="K47" s="160"/>
      <c r="L47" s="160">
        <v>1</v>
      </c>
      <c r="M47" s="160"/>
      <c r="N47" s="160"/>
      <c r="O47" s="160"/>
      <c r="P47" s="160"/>
      <c r="Q47" s="160"/>
      <c r="R47" s="160">
        <v>9</v>
      </c>
      <c r="S47" s="160" t="s">
        <v>72</v>
      </c>
      <c r="T47" s="160">
        <v>18</v>
      </c>
      <c r="U47" s="160" t="s">
        <v>72</v>
      </c>
      <c r="V47" s="160"/>
      <c r="W47" s="160"/>
      <c r="X47" s="160"/>
      <c r="Y47" s="160">
        <v>2014</v>
      </c>
      <c r="Z47" s="160"/>
      <c r="AA47" s="160"/>
      <c r="AB47" s="160">
        <v>2024</v>
      </c>
      <c r="AC47" s="160"/>
      <c r="AD47" s="160"/>
      <c r="AE47" s="160"/>
      <c r="AF47" s="160"/>
      <c r="AG47" s="160" t="s">
        <v>308</v>
      </c>
      <c r="AK47" s="101"/>
      <c r="AL47" s="101"/>
      <c r="AM47" s="109"/>
      <c r="AN47" s="101"/>
      <c r="AO47" s="101"/>
      <c r="AP47" s="101"/>
      <c r="BE47" s="124"/>
      <c r="BF47" s="124"/>
      <c r="BG47" s="125"/>
      <c r="BH47" s="125"/>
      <c r="BI47" s="126"/>
      <c r="BJ47" s="124"/>
      <c r="BK47" s="124"/>
      <c r="BL47" s="125"/>
      <c r="BM47" s="125"/>
      <c r="BN47" s="126"/>
      <c r="BQ47" s="90">
        <v>2024</v>
      </c>
      <c r="BR47" s="54" t="e">
        <f>G47*800+L47*400+N47*125+P47*200+U47*125+#REF!*250+#REF!*500</f>
        <v>#VALUE!</v>
      </c>
      <c r="BS47" s="54"/>
      <c r="BT47" s="54"/>
      <c r="BV47" s="91"/>
      <c r="CA47" s="91"/>
      <c r="CE47" s="91"/>
      <c r="CI47" s="91"/>
      <c r="CJ47" s="124"/>
      <c r="CK47" s="125"/>
      <c r="CL47" s="124"/>
      <c r="CM47" s="125"/>
      <c r="CN47" s="126"/>
      <c r="CP47" s="54">
        <v>400</v>
      </c>
      <c r="CR47" s="90">
        <v>2024</v>
      </c>
      <c r="CS47" s="147">
        <v>400</v>
      </c>
      <c r="CT47" s="138"/>
      <c r="CU47" s="138"/>
      <c r="CV47" s="54"/>
      <c r="CW47" s="54"/>
      <c r="CX47" s="54"/>
      <c r="CY47" s="54"/>
      <c r="CZ47" s="54"/>
      <c r="DA47" s="54"/>
      <c r="DB47" s="54"/>
      <c r="DC47" s="54"/>
      <c r="DD47" s="54"/>
    </row>
    <row r="48" spans="1:108" x14ac:dyDescent="0.2">
      <c r="A48" s="185">
        <v>2030</v>
      </c>
      <c r="B48" s="111" t="s">
        <v>293</v>
      </c>
      <c r="C48" s="160">
        <v>24</v>
      </c>
      <c r="D48" s="111" t="s">
        <v>33</v>
      </c>
      <c r="E48" s="111" t="s">
        <v>34</v>
      </c>
      <c r="F48" s="111" t="s">
        <v>294</v>
      </c>
      <c r="G48" s="160">
        <v>2</v>
      </c>
      <c r="H48" s="160">
        <v>2</v>
      </c>
      <c r="I48" s="160" t="s">
        <v>72</v>
      </c>
      <c r="J48" s="160"/>
      <c r="K48" s="160"/>
      <c r="L48" s="160">
        <v>2</v>
      </c>
      <c r="M48" s="160" t="s">
        <v>72</v>
      </c>
      <c r="N48" s="160">
        <v>4</v>
      </c>
      <c r="O48" s="160" t="s">
        <v>72</v>
      </c>
      <c r="P48" s="160">
        <v>6</v>
      </c>
      <c r="Q48" s="160" t="s">
        <v>72</v>
      </c>
      <c r="R48" s="160"/>
      <c r="S48" s="160"/>
      <c r="T48" s="160"/>
      <c r="U48" s="160"/>
      <c r="V48" s="160">
        <v>1</v>
      </c>
      <c r="W48" s="160" t="s">
        <v>72</v>
      </c>
      <c r="X48" s="160"/>
      <c r="Y48" s="160">
        <v>2015</v>
      </c>
      <c r="Z48" s="160"/>
      <c r="AA48" s="160"/>
      <c r="AB48" s="160">
        <v>2030</v>
      </c>
      <c r="AC48" s="160"/>
      <c r="AD48" s="160"/>
      <c r="AE48" s="160"/>
      <c r="AF48" s="160"/>
      <c r="AG48" s="160"/>
      <c r="AK48" s="101"/>
      <c r="AL48" s="101"/>
      <c r="AM48" s="109"/>
      <c r="AN48" s="101"/>
      <c r="AO48" s="101"/>
      <c r="AP48" s="101"/>
      <c r="BE48" s="124"/>
      <c r="BF48" s="124"/>
      <c r="BG48" s="125"/>
      <c r="BH48" s="125"/>
      <c r="BI48" s="126"/>
      <c r="BJ48" s="124"/>
      <c r="BK48" s="124"/>
      <c r="BL48" s="125"/>
      <c r="BM48" s="125"/>
      <c r="BN48" s="126"/>
      <c r="BQ48" s="90">
        <v>2030</v>
      </c>
      <c r="BR48" s="54" t="e">
        <f>G48*800+L48*400+N48*125+P48*200+U48*125+#REF!*250+#REF!*500</f>
        <v>#REF!</v>
      </c>
      <c r="BS48" s="54"/>
      <c r="BT48" s="54"/>
      <c r="BV48" s="91"/>
      <c r="CA48" s="91"/>
      <c r="CE48" s="91"/>
      <c r="CI48" s="91"/>
      <c r="CJ48" s="124"/>
      <c r="CK48" s="125"/>
      <c r="CL48" s="124"/>
      <c r="CM48" s="125"/>
      <c r="CN48" s="126"/>
      <c r="CR48" s="54"/>
      <c r="CS48" s="101"/>
      <c r="CT48" s="138"/>
      <c r="CU48" s="138"/>
      <c r="CV48" s="54"/>
      <c r="CW48" s="54"/>
      <c r="CX48" s="54"/>
      <c r="CY48" s="54"/>
      <c r="CZ48" s="54"/>
      <c r="DA48" s="54"/>
      <c r="DB48" s="54"/>
      <c r="DC48" s="54"/>
      <c r="DD48" s="54"/>
    </row>
    <row r="49" spans="1:111" x14ac:dyDescent="0.2">
      <c r="A49" s="185">
        <v>2030</v>
      </c>
      <c r="B49" s="111" t="s">
        <v>293</v>
      </c>
      <c r="C49" s="160">
        <v>29</v>
      </c>
      <c r="D49" s="111" t="s">
        <v>79</v>
      </c>
      <c r="E49" s="111" t="s">
        <v>80</v>
      </c>
      <c r="F49" s="111" t="s">
        <v>294</v>
      </c>
      <c r="G49" s="160">
        <v>3</v>
      </c>
      <c r="H49" s="160">
        <v>3</v>
      </c>
      <c r="I49" s="160" t="s">
        <v>72</v>
      </c>
      <c r="J49" s="160"/>
      <c r="K49" s="160"/>
      <c r="L49" s="160">
        <v>3</v>
      </c>
      <c r="M49" s="160" t="s">
        <v>72</v>
      </c>
      <c r="N49" s="160">
        <v>3</v>
      </c>
      <c r="O49" s="160" t="s">
        <v>72</v>
      </c>
      <c r="P49" s="160">
        <v>6</v>
      </c>
      <c r="Q49" s="160" t="s">
        <v>72</v>
      </c>
      <c r="R49" s="160">
        <v>15</v>
      </c>
      <c r="S49" s="160" t="s">
        <v>72</v>
      </c>
      <c r="T49" s="160">
        <v>30</v>
      </c>
      <c r="U49" s="160" t="s">
        <v>72</v>
      </c>
      <c r="V49" s="160">
        <v>3</v>
      </c>
      <c r="W49" s="160" t="s">
        <v>72</v>
      </c>
      <c r="X49" s="160"/>
      <c r="Y49" s="160">
        <v>2015</v>
      </c>
      <c r="Z49" s="160"/>
      <c r="AA49" s="160"/>
      <c r="AB49" s="160"/>
      <c r="AC49" s="160"/>
      <c r="AD49" s="160"/>
      <c r="AE49" s="160"/>
      <c r="AF49" s="160"/>
      <c r="AG49" s="160" t="s">
        <v>309</v>
      </c>
      <c r="AI49" s="87" t="s">
        <v>260</v>
      </c>
      <c r="AJ49" s="54">
        <v>3500</v>
      </c>
      <c r="AK49" s="101">
        <v>0</v>
      </c>
      <c r="AL49" s="101" t="s">
        <v>281</v>
      </c>
      <c r="AM49" s="109">
        <v>10000</v>
      </c>
      <c r="AN49" s="101">
        <v>0</v>
      </c>
      <c r="AO49" s="101" t="s">
        <v>261</v>
      </c>
      <c r="AP49" s="101"/>
      <c r="AQ49" s="91" t="s">
        <v>1</v>
      </c>
      <c r="AR49" s="54">
        <v>3500</v>
      </c>
      <c r="AT49" s="54">
        <v>3500</v>
      </c>
      <c r="AU49" s="54">
        <v>0</v>
      </c>
      <c r="AV49" s="54">
        <v>3188</v>
      </c>
      <c r="AX49" s="91" t="s">
        <v>1</v>
      </c>
      <c r="AY49" s="91"/>
      <c r="AZ49" s="54">
        <f>AY49+AT49</f>
        <v>3500</v>
      </c>
      <c r="BA49" s="54">
        <v>0</v>
      </c>
      <c r="BE49" s="124">
        <f>AZ49-BA49</f>
        <v>3500</v>
      </c>
      <c r="BF49" s="124"/>
      <c r="BG49" s="125"/>
      <c r="BH49" s="125">
        <f>BE49</f>
        <v>3500</v>
      </c>
      <c r="BI49" s="141">
        <f>BG49+BH49</f>
        <v>3500</v>
      </c>
      <c r="BJ49" s="124"/>
      <c r="BK49" s="124"/>
      <c r="BL49" s="125" t="s">
        <v>1</v>
      </c>
      <c r="BM49" s="125"/>
      <c r="BN49" s="126"/>
      <c r="BO49" s="90">
        <v>2028</v>
      </c>
      <c r="BP49" s="54">
        <v>3500</v>
      </c>
      <c r="BQ49" s="90">
        <v>2030</v>
      </c>
      <c r="BR49" s="54">
        <v>10000</v>
      </c>
      <c r="BS49" s="54"/>
      <c r="BT49" s="54"/>
      <c r="BV49" s="91"/>
      <c r="CA49" s="91"/>
      <c r="CC49" s="54">
        <v>836</v>
      </c>
      <c r="CE49" s="91"/>
      <c r="CI49" s="91"/>
      <c r="CJ49" s="140"/>
      <c r="CK49" s="139"/>
      <c r="CL49" s="124"/>
      <c r="CM49" s="125"/>
      <c r="CN49" s="126"/>
      <c r="CR49" s="54"/>
      <c r="CS49" s="101"/>
      <c r="CT49" s="138"/>
      <c r="CU49" s="138"/>
      <c r="CV49" s="54"/>
      <c r="CW49" s="54"/>
      <c r="CX49" s="54"/>
      <c r="CY49" s="54"/>
      <c r="CZ49" s="54"/>
      <c r="DA49" s="54"/>
      <c r="DB49" s="54"/>
      <c r="DC49" s="54"/>
      <c r="DD49" s="54"/>
    </row>
    <row r="50" spans="1:111" x14ac:dyDescent="0.2">
      <c r="A50" s="185">
        <v>2035</v>
      </c>
      <c r="B50" s="111" t="s">
        <v>293</v>
      </c>
      <c r="C50" s="160">
        <v>28</v>
      </c>
      <c r="D50" s="111" t="s">
        <v>75</v>
      </c>
      <c r="E50" s="111" t="s">
        <v>76</v>
      </c>
      <c r="F50" s="111" t="s">
        <v>294</v>
      </c>
      <c r="G50" s="160">
        <v>2</v>
      </c>
      <c r="H50" s="160">
        <v>2</v>
      </c>
      <c r="I50" s="160" t="s">
        <v>72</v>
      </c>
      <c r="J50" s="160"/>
      <c r="K50" s="160"/>
      <c r="L50" s="160">
        <v>2</v>
      </c>
      <c r="M50" s="160" t="s">
        <v>72</v>
      </c>
      <c r="N50" s="160">
        <v>8</v>
      </c>
      <c r="O50" s="160" t="s">
        <v>72</v>
      </c>
      <c r="P50" s="160">
        <v>16</v>
      </c>
      <c r="Q50" s="160" t="s">
        <v>72</v>
      </c>
      <c r="R50" s="160">
        <v>8</v>
      </c>
      <c r="S50" s="160" t="s">
        <v>72</v>
      </c>
      <c r="T50" s="160">
        <v>16</v>
      </c>
      <c r="U50" s="160" t="s">
        <v>72</v>
      </c>
      <c r="V50" s="160">
        <v>2</v>
      </c>
      <c r="W50" s="160" t="s">
        <v>72</v>
      </c>
      <c r="X50" s="160"/>
      <c r="Y50" s="160">
        <v>2001</v>
      </c>
      <c r="Z50" s="160">
        <v>2020</v>
      </c>
      <c r="AA50" s="160">
        <v>2020</v>
      </c>
      <c r="AB50" s="160"/>
      <c r="AC50" s="160"/>
      <c r="AD50" s="160"/>
      <c r="AE50" s="160"/>
      <c r="AF50" s="160"/>
      <c r="AG50" s="160"/>
      <c r="AJ50" s="54">
        <v>1000</v>
      </c>
      <c r="AK50" s="101">
        <v>0</v>
      </c>
      <c r="AL50" s="101" t="s">
        <v>281</v>
      </c>
      <c r="AM50" s="109">
        <f>9375-8350</f>
        <v>1025</v>
      </c>
      <c r="AN50" s="101">
        <v>0</v>
      </c>
      <c r="AO50" s="101" t="s">
        <v>281</v>
      </c>
      <c r="AP50" s="101"/>
      <c r="AR50" s="54">
        <v>1000</v>
      </c>
      <c r="AT50" s="54">
        <v>1000</v>
      </c>
      <c r="AU50" s="54">
        <v>1025</v>
      </c>
      <c r="AW50" s="54">
        <v>1025</v>
      </c>
      <c r="AZ50" s="54">
        <f>AY50+AT50</f>
        <v>1000</v>
      </c>
      <c r="BA50" s="54">
        <v>0</v>
      </c>
      <c r="BC50" s="54">
        <f>BB50+AW50</f>
        <v>1025</v>
      </c>
      <c r="BD50" s="54">
        <v>1025</v>
      </c>
      <c r="BE50" s="124" t="s">
        <v>1</v>
      </c>
      <c r="BF50" s="124"/>
      <c r="BG50" s="125"/>
      <c r="BH50" s="125"/>
      <c r="BI50" s="126"/>
      <c r="BJ50" s="124"/>
      <c r="BK50" s="124"/>
      <c r="BL50" s="125"/>
      <c r="BM50" s="125"/>
      <c r="BN50" s="126"/>
      <c r="BQ50" s="90">
        <v>2033</v>
      </c>
      <c r="BR50" s="54">
        <v>9375</v>
      </c>
      <c r="BS50" s="54"/>
      <c r="BT50" s="54"/>
      <c r="BV50" s="91"/>
      <c r="BW50" s="54">
        <v>9375</v>
      </c>
      <c r="BX50" s="101">
        <v>0</v>
      </c>
      <c r="BY50" s="101" t="s">
        <v>281</v>
      </c>
      <c r="CA50" s="91"/>
      <c r="CB50" s="54">
        <v>9375</v>
      </c>
      <c r="CC50" s="54">
        <v>0</v>
      </c>
      <c r="CD50" s="54">
        <v>3000</v>
      </c>
      <c r="CE50" s="91"/>
      <c r="CG50" s="54">
        <f>CF50+CD50</f>
        <v>3000</v>
      </c>
      <c r="CH50" s="54">
        <v>0</v>
      </c>
      <c r="CI50" s="91"/>
      <c r="CJ50" s="124">
        <f>CG50-CH50</f>
        <v>3000</v>
      </c>
      <c r="CK50" s="125"/>
      <c r="CL50" s="124"/>
      <c r="CM50" s="125">
        <f>CJ50</f>
        <v>3000</v>
      </c>
      <c r="CN50" s="141">
        <f>CL50+CM50</f>
        <v>3000</v>
      </c>
      <c r="CR50" s="54"/>
      <c r="CS50" s="101"/>
      <c r="CT50" s="138"/>
      <c r="CU50" s="138"/>
      <c r="CV50" s="54"/>
      <c r="CW50" s="54"/>
      <c r="CX50" s="54"/>
      <c r="CY50" s="54"/>
      <c r="CZ50" s="54"/>
      <c r="DA50" s="54"/>
      <c r="DB50" s="54"/>
      <c r="DC50" s="54"/>
      <c r="DD50" s="54"/>
    </row>
    <row r="51" spans="1:111" x14ac:dyDescent="0.2">
      <c r="A51" s="185"/>
      <c r="B51" s="194" t="s">
        <v>310</v>
      </c>
      <c r="C51" s="195"/>
      <c r="D51" s="195"/>
      <c r="E51" s="196"/>
      <c r="F51" s="180"/>
      <c r="G51" s="105">
        <f>SUM(G36:G50)</f>
        <v>62</v>
      </c>
      <c r="H51" s="105">
        <f>SUM(H36:H50)</f>
        <v>58</v>
      </c>
      <c r="I51" s="105"/>
      <c r="J51" s="105">
        <f>SUM(J36:J50)</f>
        <v>4</v>
      </c>
      <c r="K51" s="105"/>
      <c r="L51" s="105">
        <f>SUM(L36:L50)</f>
        <v>62</v>
      </c>
      <c r="M51" s="105"/>
      <c r="N51" s="105">
        <f>SUM(N36:N50)</f>
        <v>112</v>
      </c>
      <c r="O51" s="105"/>
      <c r="P51" s="105">
        <f>SUM(P36:P50)</f>
        <v>218</v>
      </c>
      <c r="Q51" s="105"/>
      <c r="R51" s="105">
        <f>SUM(R36:R50)</f>
        <v>118</v>
      </c>
      <c r="S51" s="105"/>
      <c r="T51" s="105">
        <f>SUM(T36:T50)</f>
        <v>236</v>
      </c>
      <c r="U51" s="105"/>
      <c r="V51" s="105">
        <f>SUM(V36:V50)</f>
        <v>32</v>
      </c>
      <c r="W51" s="105"/>
      <c r="X51" s="105"/>
      <c r="Y51" s="105"/>
      <c r="Z51" s="105"/>
      <c r="AA51" s="105"/>
      <c r="AB51" s="105"/>
      <c r="AC51" s="105"/>
      <c r="AD51" s="105"/>
      <c r="AE51" s="105"/>
      <c r="AF51" s="105"/>
      <c r="AG51" s="105"/>
      <c r="AH51" s="87"/>
      <c r="AI51" s="132"/>
      <c r="AJ51" s="132">
        <f t="shared" ref="AJ51:AP51" si="10">SUM(AJ36:AJ50)</f>
        <v>12000</v>
      </c>
      <c r="AK51" s="132">
        <f t="shared" si="10"/>
        <v>0</v>
      </c>
      <c r="AL51" s="132">
        <f t="shared" si="10"/>
        <v>0</v>
      </c>
      <c r="AM51" s="132" t="e">
        <f t="shared" si="10"/>
        <v>#VALUE!</v>
      </c>
      <c r="AN51" s="132">
        <f t="shared" si="10"/>
        <v>0</v>
      </c>
      <c r="AO51" s="132">
        <f t="shared" si="10"/>
        <v>0</v>
      </c>
      <c r="AP51" s="132">
        <f t="shared" si="10"/>
        <v>0</v>
      </c>
      <c r="AQ51" s="132"/>
      <c r="AR51" s="132">
        <f>SUM(AR36:AR50)</f>
        <v>12000</v>
      </c>
      <c r="AS51" s="132">
        <v>0</v>
      </c>
      <c r="AT51" s="132">
        <f>AR51-AS51</f>
        <v>12000</v>
      </c>
      <c r="AU51" s="132">
        <f>SUM(AU36:AU50)</f>
        <v>67791</v>
      </c>
      <c r="AV51" s="132">
        <f>SUM(AV36:AV50)</f>
        <v>50138</v>
      </c>
      <c r="AW51" s="132">
        <f>AU51-AV51</f>
        <v>17653</v>
      </c>
      <c r="AX51" s="132"/>
      <c r="AY51" s="132">
        <f>SUM(AY36:AY50)</f>
        <v>0</v>
      </c>
      <c r="AZ51" s="132">
        <f>SUM(AZ39:AZ50)</f>
        <v>12000</v>
      </c>
      <c r="BA51" s="132">
        <f>SUM(BA39:BA50)</f>
        <v>0</v>
      </c>
      <c r="BB51" s="132">
        <f>SUM(BB36:BB50)</f>
        <v>0</v>
      </c>
      <c r="BC51" s="132">
        <f>SUM(BC36:BC50)</f>
        <v>7372</v>
      </c>
      <c r="BD51" s="132">
        <f>SUM(BD36:BD50)</f>
        <v>22853</v>
      </c>
      <c r="BE51" s="132">
        <f>SUM(BE36:BE50)</f>
        <v>12000</v>
      </c>
      <c r="BF51" s="132"/>
      <c r="BG51" s="132">
        <f>SUM(BG36:BG50)</f>
        <v>0</v>
      </c>
      <c r="BH51" s="132">
        <f>SUM(BH35:BH50)</f>
        <v>11000</v>
      </c>
      <c r="BI51" s="132">
        <f>SUM(BI37:BI49)</f>
        <v>11000</v>
      </c>
      <c r="BJ51" s="132" t="e">
        <f>SUM(BJ36:BJ50)</f>
        <v>#VALUE!</v>
      </c>
      <c r="BK51" s="132"/>
      <c r="BL51" s="132">
        <f>SUM(BL36:BL50)</f>
        <v>0</v>
      </c>
      <c r="BM51" s="132" t="e">
        <f>SUM(BM35:BM50)</f>
        <v>#VALUE!</v>
      </c>
      <c r="BN51" s="133" t="e">
        <f>SUM(BN35:BN50)</f>
        <v>#VALUE!</v>
      </c>
      <c r="BO51" s="132"/>
      <c r="BP51" s="133">
        <f>SUM(BP36:BP50)</f>
        <v>17500</v>
      </c>
      <c r="BQ51" s="132"/>
      <c r="BR51" s="131" t="e">
        <f>SUM(BR36:BR50)</f>
        <v>#VALUE!</v>
      </c>
      <c r="BS51" s="131"/>
      <c r="BT51" s="133"/>
      <c r="BU51" s="131"/>
      <c r="BV51" s="132"/>
      <c r="BW51" s="134">
        <f>SUM(BW36:BW50)</f>
        <v>25325</v>
      </c>
      <c r="BX51" s="134">
        <f>SUM(BX36:BX50)</f>
        <v>0</v>
      </c>
      <c r="BY51" s="134">
        <f>SUM(BY36:BY50)</f>
        <v>10400</v>
      </c>
      <c r="BZ51" s="131">
        <f>SUM(BZ36:BZ50)</f>
        <v>0</v>
      </c>
      <c r="CA51" s="132"/>
      <c r="CB51" s="132">
        <f>SUM(CB36:CB50)</f>
        <v>24525</v>
      </c>
      <c r="CC51" s="132">
        <f>SUM(CC36:CC50)</f>
        <v>23481</v>
      </c>
      <c r="CD51" s="131">
        <f>CB51-CC51</f>
        <v>1044</v>
      </c>
      <c r="CE51" s="132"/>
      <c r="CF51" s="132">
        <f>SUM(CF36:CF50)</f>
        <v>38000</v>
      </c>
      <c r="CG51" s="132">
        <f>SUM(CG36:CG50)</f>
        <v>41000</v>
      </c>
      <c r="CH51" s="131"/>
      <c r="CI51" s="132"/>
      <c r="CJ51" s="132">
        <f>SUM(CJ36:CJ50)</f>
        <v>29000</v>
      </c>
      <c r="CK51" s="132"/>
      <c r="CL51" s="132">
        <f>SUM(CL35:CL50)</f>
        <v>0</v>
      </c>
      <c r="CM51" s="132" t="s">
        <v>1</v>
      </c>
      <c r="CN51" s="132">
        <f>SUM(CN36:CN50)</f>
        <v>29000</v>
      </c>
      <c r="CO51" s="132">
        <f>SUM(CO35:CO50)</f>
        <v>0</v>
      </c>
      <c r="CP51" s="132">
        <f>SUM(CP35:CP50)</f>
        <v>400</v>
      </c>
      <c r="CQ51" s="131">
        <f>SUM(CQ35:CQ50)</f>
        <v>0</v>
      </c>
      <c r="CR51" s="135"/>
      <c r="CS51" s="136">
        <f>SUM(CS36:CS50)</f>
        <v>26630</v>
      </c>
      <c r="CT51" s="136"/>
      <c r="CU51" s="131"/>
      <c r="CV51" s="131"/>
      <c r="CW51" s="131"/>
      <c r="CX51" s="131"/>
      <c r="CY51" s="131"/>
      <c r="CZ51" s="131"/>
      <c r="DA51" s="131"/>
      <c r="DB51" s="131"/>
      <c r="DC51" s="131"/>
      <c r="DD51" s="130"/>
    </row>
    <row r="52" spans="1:111" x14ac:dyDescent="0.2">
      <c r="A52" s="185"/>
      <c r="B52" s="182"/>
      <c r="C52" s="2"/>
      <c r="AG52" s="183"/>
      <c r="AK52" s="101"/>
      <c r="AL52" s="101"/>
      <c r="AM52" s="109"/>
      <c r="AN52" s="101"/>
      <c r="AO52" s="101"/>
      <c r="AP52" s="101"/>
      <c r="AX52" s="91"/>
      <c r="AY52" s="91"/>
      <c r="AZ52" s="91"/>
      <c r="BA52" s="91"/>
      <c r="BE52" s="124"/>
      <c r="BF52" s="124"/>
      <c r="BG52" s="125"/>
      <c r="BH52" s="125"/>
      <c r="BI52" s="126"/>
      <c r="BJ52" s="124"/>
      <c r="BK52" s="124"/>
      <c r="BL52" s="125"/>
      <c r="BM52" s="125"/>
      <c r="BN52" s="126"/>
      <c r="BS52" s="54"/>
      <c r="BT52" s="91"/>
      <c r="BU52" s="96"/>
      <c r="BV52" s="91"/>
      <c r="BW52" s="91"/>
      <c r="CA52" s="91"/>
      <c r="CB52" s="91"/>
      <c r="CC52" s="91"/>
      <c r="CD52" s="91"/>
      <c r="CE52" s="91"/>
      <c r="CI52" s="91"/>
      <c r="CJ52" s="156"/>
      <c r="CK52" s="157"/>
      <c r="CL52" s="156"/>
      <c r="CM52" s="157"/>
      <c r="CN52" s="158"/>
      <c r="CO52" s="91"/>
      <c r="CP52" s="91"/>
      <c r="CQ52" s="91"/>
      <c r="CR52" s="91"/>
      <c r="CS52" s="101"/>
      <c r="CT52" s="138"/>
      <c r="CU52" s="138"/>
      <c r="CV52" s="54"/>
      <c r="CW52" s="54"/>
      <c r="CX52" s="54"/>
      <c r="CY52" s="54"/>
      <c r="CZ52" s="54"/>
      <c r="DA52" s="54"/>
      <c r="DB52" s="54"/>
      <c r="DC52" s="54"/>
      <c r="DD52" s="54"/>
    </row>
    <row r="53" spans="1:111" x14ac:dyDescent="0.2">
      <c r="A53" s="185">
        <v>2024</v>
      </c>
      <c r="B53" s="111" t="s">
        <v>311</v>
      </c>
      <c r="C53" s="160">
        <v>38</v>
      </c>
      <c r="D53" s="111" t="s">
        <v>87</v>
      </c>
      <c r="E53" s="111" t="s">
        <v>88</v>
      </c>
      <c r="F53" s="111" t="s">
        <v>312</v>
      </c>
      <c r="G53" s="160">
        <v>1</v>
      </c>
      <c r="H53" s="160">
        <v>1</v>
      </c>
      <c r="I53" s="160"/>
      <c r="J53" s="160"/>
      <c r="K53" s="160"/>
      <c r="L53" s="160"/>
      <c r="M53" s="160"/>
      <c r="N53" s="160"/>
      <c r="O53" s="160"/>
      <c r="P53" s="160"/>
      <c r="Q53" s="160"/>
      <c r="R53" s="160">
        <v>9</v>
      </c>
      <c r="S53" s="160" t="s">
        <v>72</v>
      </c>
      <c r="T53" s="160">
        <v>18</v>
      </c>
      <c r="U53" s="160" t="s">
        <v>72</v>
      </c>
      <c r="V53" s="160">
        <v>2</v>
      </c>
      <c r="W53" s="160" t="s">
        <v>72</v>
      </c>
      <c r="X53" s="160"/>
      <c r="Y53" s="160">
        <v>2005</v>
      </c>
      <c r="Z53" s="160"/>
      <c r="AA53" s="160"/>
      <c r="AB53" s="160"/>
      <c r="AC53" s="160"/>
      <c r="AD53" s="160"/>
      <c r="AE53" s="160"/>
      <c r="AF53" s="160"/>
      <c r="AG53" s="160" t="s">
        <v>313</v>
      </c>
      <c r="AK53" s="109"/>
      <c r="AL53" s="109"/>
      <c r="AM53" s="109"/>
      <c r="AN53" s="109"/>
      <c r="AO53" s="109"/>
      <c r="AP53" s="109"/>
      <c r="AU53" s="109"/>
      <c r="AX53" s="91" t="s">
        <v>1</v>
      </c>
      <c r="AY53" s="54">
        <f>400-400</f>
        <v>0</v>
      </c>
      <c r="AZ53" s="54">
        <v>0</v>
      </c>
      <c r="BB53" s="109">
        <f>5800-5800</f>
        <v>0</v>
      </c>
      <c r="BC53" s="109"/>
      <c r="BD53" s="109"/>
      <c r="BE53" s="124"/>
      <c r="BF53" s="124"/>
      <c r="BG53" s="125"/>
      <c r="BH53" s="125"/>
      <c r="BI53" s="126"/>
      <c r="BJ53" s="124"/>
      <c r="BK53" s="124"/>
      <c r="BL53" s="125"/>
      <c r="BM53" s="125"/>
      <c r="BN53" s="126"/>
      <c r="BO53" s="90">
        <v>2030</v>
      </c>
      <c r="BP53" s="54">
        <v>400</v>
      </c>
      <c r="BQ53" s="90">
        <v>2035</v>
      </c>
      <c r="BR53" s="54">
        <v>5800</v>
      </c>
      <c r="BS53" s="54">
        <v>5</v>
      </c>
      <c r="BU53" s="90">
        <v>2005</v>
      </c>
      <c r="BV53" s="91"/>
      <c r="BW53" s="54">
        <v>1000</v>
      </c>
      <c r="BX53" s="101">
        <v>0</v>
      </c>
      <c r="BY53" s="101" t="s">
        <v>281</v>
      </c>
      <c r="CA53" s="91" t="s">
        <v>1</v>
      </c>
      <c r="CB53" s="54" t="s">
        <v>1</v>
      </c>
      <c r="CE53" s="91"/>
      <c r="CI53" s="91"/>
      <c r="CJ53" s="124"/>
      <c r="CK53" s="125"/>
      <c r="CL53" s="124"/>
      <c r="CM53" s="125"/>
      <c r="CN53" s="126"/>
      <c r="CR53" s="54"/>
      <c r="CS53" s="101"/>
      <c r="CT53" s="138"/>
      <c r="CU53" s="138"/>
      <c r="CV53" s="54"/>
      <c r="CW53" s="54"/>
      <c r="CX53" s="54"/>
      <c r="CY53" s="54"/>
      <c r="CZ53" s="54"/>
      <c r="DA53" s="54"/>
      <c r="DB53" s="54"/>
      <c r="DC53" s="54"/>
      <c r="DD53" s="54"/>
      <c r="DG53" s="5" t="s">
        <v>1</v>
      </c>
    </row>
    <row r="54" spans="1:111" ht="12" customHeight="1" x14ac:dyDescent="0.2">
      <c r="A54" s="185">
        <v>2025</v>
      </c>
      <c r="B54" s="111" t="s">
        <v>311</v>
      </c>
      <c r="C54" s="160">
        <v>52</v>
      </c>
      <c r="D54" s="111" t="s">
        <v>156</v>
      </c>
      <c r="E54" s="111" t="s">
        <v>157</v>
      </c>
      <c r="F54" s="111" t="s">
        <v>312</v>
      </c>
      <c r="G54" s="160">
        <v>1</v>
      </c>
      <c r="H54" s="160">
        <v>1</v>
      </c>
      <c r="I54" s="160" t="s">
        <v>72</v>
      </c>
      <c r="J54" s="160"/>
      <c r="K54" s="160"/>
      <c r="L54" s="160">
        <v>1</v>
      </c>
      <c r="M54" s="160" t="s">
        <v>72</v>
      </c>
      <c r="N54" s="160" t="s">
        <v>1</v>
      </c>
      <c r="O54" s="160"/>
      <c r="P54" s="160"/>
      <c r="Q54" s="160"/>
      <c r="R54" s="160">
        <v>9</v>
      </c>
      <c r="S54" s="160" t="s">
        <v>72</v>
      </c>
      <c r="T54" s="160">
        <v>30</v>
      </c>
      <c r="U54" s="160" t="s">
        <v>72</v>
      </c>
      <c r="V54" s="160">
        <v>1</v>
      </c>
      <c r="W54" s="160" t="s">
        <v>72</v>
      </c>
      <c r="X54" s="160"/>
      <c r="Y54" s="160">
        <v>1995</v>
      </c>
      <c r="Z54" s="160"/>
      <c r="AA54" s="160"/>
      <c r="AB54" s="160"/>
      <c r="AC54" s="160"/>
      <c r="AD54" s="160"/>
      <c r="AE54" s="160"/>
      <c r="AF54" s="160"/>
      <c r="AG54" s="160"/>
      <c r="AJ54" s="54">
        <v>500</v>
      </c>
      <c r="AK54" s="109">
        <v>0</v>
      </c>
      <c r="AL54" s="109" t="s">
        <v>261</v>
      </c>
      <c r="AM54" s="109">
        <v>5700</v>
      </c>
      <c r="AN54" s="109">
        <v>0</v>
      </c>
      <c r="AO54" s="109" t="s">
        <v>261</v>
      </c>
      <c r="AP54" s="109">
        <f>AJ54+AM54</f>
        <v>6200</v>
      </c>
      <c r="AR54" s="54">
        <v>0</v>
      </c>
      <c r="AU54" s="109">
        <v>0</v>
      </c>
      <c r="AX54" s="91" t="s">
        <v>1</v>
      </c>
      <c r="AY54" s="91"/>
      <c r="AZ54" s="91"/>
      <c r="BA54" s="91"/>
      <c r="BB54" s="109" t="s">
        <v>1</v>
      </c>
      <c r="BC54" s="109"/>
      <c r="BD54" s="109"/>
      <c r="BE54" s="124"/>
      <c r="BF54" s="124"/>
      <c r="BG54" s="139"/>
      <c r="BH54" s="139"/>
      <c r="BI54" s="110"/>
      <c r="BJ54" s="140">
        <v>8000</v>
      </c>
      <c r="BK54" s="140"/>
      <c r="BL54" s="139"/>
      <c r="BM54" s="139">
        <f>BJ54</f>
        <v>8000</v>
      </c>
      <c r="BN54" s="142">
        <f>BL54+BM54</f>
        <v>8000</v>
      </c>
      <c r="BO54" s="90">
        <v>2028</v>
      </c>
      <c r="BP54" s="54">
        <v>500</v>
      </c>
      <c r="BQ54" s="90">
        <v>2033</v>
      </c>
      <c r="BR54" s="54">
        <v>5700</v>
      </c>
      <c r="BS54" s="54"/>
      <c r="BT54" s="54"/>
      <c r="BV54" s="91"/>
      <c r="BW54" s="54">
        <v>0</v>
      </c>
      <c r="BX54" s="101">
        <v>4560</v>
      </c>
      <c r="BY54" s="101" t="s">
        <v>261</v>
      </c>
      <c r="BZ54" s="101">
        <f>BX54</f>
        <v>4560</v>
      </c>
      <c r="CA54" s="91"/>
      <c r="CE54" s="91"/>
      <c r="CI54" s="91"/>
      <c r="CJ54" s="124">
        <v>1000</v>
      </c>
      <c r="CK54" s="125"/>
      <c r="CL54" s="124"/>
      <c r="CM54" s="125">
        <f>CJ54</f>
        <v>1000</v>
      </c>
      <c r="CN54" s="141">
        <f>CL54+CM54</f>
        <v>1000</v>
      </c>
      <c r="CR54" s="54"/>
      <c r="CS54" s="109"/>
      <c r="CT54" s="138"/>
      <c r="CU54" s="138"/>
      <c r="CV54" s="54"/>
      <c r="CW54" s="54"/>
      <c r="CX54" s="54"/>
      <c r="CY54" s="54"/>
      <c r="CZ54" s="54"/>
      <c r="DA54" s="54"/>
      <c r="DB54" s="54"/>
      <c r="DC54" s="54"/>
      <c r="DD54" s="54"/>
    </row>
    <row r="55" spans="1:111" ht="12" customHeight="1" x14ac:dyDescent="0.2">
      <c r="A55" s="185">
        <v>2026</v>
      </c>
      <c r="B55" s="111" t="s">
        <v>311</v>
      </c>
      <c r="C55" s="160">
        <v>50</v>
      </c>
      <c r="D55" s="111" t="s">
        <v>146</v>
      </c>
      <c r="E55" s="111" t="s">
        <v>151</v>
      </c>
      <c r="F55" s="111" t="s">
        <v>312</v>
      </c>
      <c r="G55" s="160">
        <v>5</v>
      </c>
      <c r="H55" s="160">
        <v>3</v>
      </c>
      <c r="I55" s="160" t="s">
        <v>72</v>
      </c>
      <c r="J55" s="160">
        <v>2</v>
      </c>
      <c r="K55" s="160" t="s">
        <v>72</v>
      </c>
      <c r="L55" s="160">
        <v>5</v>
      </c>
      <c r="M55" s="160" t="s">
        <v>72</v>
      </c>
      <c r="N55" s="160">
        <v>8</v>
      </c>
      <c r="O55" s="160" t="s">
        <v>72</v>
      </c>
      <c r="P55" s="160">
        <v>16</v>
      </c>
      <c r="Q55" s="160" t="s">
        <v>72</v>
      </c>
      <c r="R55" s="160">
        <v>6</v>
      </c>
      <c r="S55" s="160" t="s">
        <v>72</v>
      </c>
      <c r="T55" s="160">
        <v>12</v>
      </c>
      <c r="U55" s="160" t="s">
        <v>72</v>
      </c>
      <c r="V55" s="160">
        <v>1</v>
      </c>
      <c r="W55" s="160" t="s">
        <v>72</v>
      </c>
      <c r="X55" s="160"/>
      <c r="Y55" s="160">
        <v>1993</v>
      </c>
      <c r="Z55" s="160">
        <v>2012</v>
      </c>
      <c r="AA55" s="160"/>
      <c r="AB55" s="160"/>
      <c r="AC55" s="160"/>
      <c r="AD55" s="160"/>
      <c r="AE55" s="160"/>
      <c r="AF55" s="160"/>
      <c r="AG55" s="181" t="s">
        <v>314</v>
      </c>
      <c r="AK55" s="109"/>
      <c r="AL55" s="109"/>
      <c r="AM55" s="109"/>
      <c r="AN55" s="109">
        <v>1892</v>
      </c>
      <c r="AO55" s="109" t="s">
        <v>287</v>
      </c>
      <c r="AP55" s="109">
        <f>AM55+AJ55-AN55</f>
        <v>-1892</v>
      </c>
      <c r="AR55" s="54">
        <v>0</v>
      </c>
      <c r="AU55" s="109">
        <v>0</v>
      </c>
      <c r="BB55" s="109"/>
      <c r="BC55" s="109"/>
      <c r="BD55" s="109"/>
      <c r="BE55" s="124"/>
      <c r="BF55" s="124"/>
      <c r="BG55" s="139"/>
      <c r="BH55" s="139"/>
      <c r="BI55" s="110"/>
      <c r="BJ55" s="140"/>
      <c r="BK55" s="140"/>
      <c r="BL55" s="139"/>
      <c r="BM55" s="139"/>
      <c r="BN55" s="110"/>
      <c r="BQ55" s="90">
        <v>2032</v>
      </c>
      <c r="BR55" s="54">
        <v>10850</v>
      </c>
      <c r="BS55" s="54"/>
      <c r="BT55" s="54"/>
      <c r="BV55" s="91"/>
      <c r="CA55" s="91"/>
      <c r="CE55" s="91"/>
      <c r="CI55" s="91"/>
      <c r="CJ55" s="124"/>
      <c r="CK55" s="125"/>
      <c r="CL55" s="124"/>
      <c r="CM55" s="125"/>
      <c r="CN55" s="126"/>
      <c r="CR55" s="54"/>
      <c r="CS55" s="109"/>
      <c r="CT55" s="138"/>
      <c r="CU55" s="138"/>
      <c r="CV55" s="54"/>
      <c r="CW55" s="54"/>
      <c r="CX55" s="54"/>
      <c r="CY55" s="54"/>
      <c r="CZ55" s="54"/>
      <c r="DA55" s="54"/>
      <c r="DB55" s="54"/>
      <c r="DC55" s="54"/>
      <c r="DD55" s="54"/>
    </row>
    <row r="56" spans="1:111" x14ac:dyDescent="0.2">
      <c r="A56" s="185">
        <v>2027</v>
      </c>
      <c r="B56" s="111" t="s">
        <v>311</v>
      </c>
      <c r="C56" s="160">
        <v>42</v>
      </c>
      <c r="D56" s="111" t="s">
        <v>120</v>
      </c>
      <c r="E56" s="111" t="s">
        <v>121</v>
      </c>
      <c r="F56" s="111" t="s">
        <v>312</v>
      </c>
      <c r="G56" s="160">
        <v>1</v>
      </c>
      <c r="H56" s="160">
        <v>1</v>
      </c>
      <c r="I56" s="160" t="s">
        <v>259</v>
      </c>
      <c r="J56" s="160"/>
      <c r="K56" s="160"/>
      <c r="L56" s="160">
        <v>1</v>
      </c>
      <c r="M56" s="160" t="s">
        <v>259</v>
      </c>
      <c r="N56" s="160">
        <v>2</v>
      </c>
      <c r="O56" s="160" t="s">
        <v>72</v>
      </c>
      <c r="P56" s="160">
        <v>4</v>
      </c>
      <c r="Q56" s="160" t="s">
        <v>72</v>
      </c>
      <c r="R56" s="160">
        <v>9</v>
      </c>
      <c r="S56" s="160" t="s">
        <v>72</v>
      </c>
      <c r="T56" s="160">
        <v>18</v>
      </c>
      <c r="U56" s="160" t="s">
        <v>72</v>
      </c>
      <c r="V56" s="160"/>
      <c r="W56" s="160"/>
      <c r="X56" s="160"/>
      <c r="Y56" s="160">
        <v>2010</v>
      </c>
      <c r="Z56" s="160"/>
      <c r="AA56" s="160"/>
      <c r="AB56" s="160"/>
      <c r="AC56" s="160"/>
      <c r="AD56" s="160"/>
      <c r="AE56" s="160"/>
      <c r="AF56" s="160"/>
      <c r="AG56" s="160"/>
      <c r="AK56" s="109"/>
      <c r="AL56" s="109"/>
      <c r="AM56" s="109"/>
      <c r="AN56" s="109"/>
      <c r="AO56" s="109"/>
      <c r="AP56" s="109"/>
      <c r="AU56" s="109"/>
      <c r="AX56" s="91"/>
      <c r="AY56" s="91"/>
      <c r="AZ56" s="91"/>
      <c r="BA56" s="91"/>
      <c r="BB56" s="109">
        <v>7500</v>
      </c>
      <c r="BC56" s="109">
        <f>BB56</f>
        <v>7500</v>
      </c>
      <c r="BD56" s="109">
        <v>7500</v>
      </c>
      <c r="BE56" s="124"/>
      <c r="BF56" s="124"/>
      <c r="BG56" s="139"/>
      <c r="BH56" s="139"/>
      <c r="BI56" s="110"/>
      <c r="BJ56" s="140" t="s">
        <v>1</v>
      </c>
      <c r="BK56" s="140"/>
      <c r="BL56" s="139"/>
      <c r="BM56" s="139"/>
      <c r="BN56" s="110"/>
      <c r="BQ56" s="90">
        <v>2025</v>
      </c>
      <c r="BR56" s="54">
        <v>7900</v>
      </c>
      <c r="BS56" s="54">
        <v>5</v>
      </c>
      <c r="BT56" s="54"/>
      <c r="BU56" s="90">
        <v>2009</v>
      </c>
      <c r="BV56" s="91"/>
      <c r="CA56" s="91" t="s">
        <v>260</v>
      </c>
      <c r="CB56" s="54" t="s">
        <v>1</v>
      </c>
      <c r="CE56" s="91"/>
      <c r="CI56" s="91"/>
      <c r="CJ56" s="124"/>
      <c r="CK56" s="125"/>
      <c r="CL56" s="124" t="s">
        <v>315</v>
      </c>
      <c r="CM56" s="125"/>
      <c r="CN56" s="126"/>
      <c r="CR56" s="54"/>
      <c r="CS56" s="101"/>
      <c r="CT56" s="138"/>
      <c r="CU56" s="138"/>
      <c r="CV56" s="54"/>
      <c r="CW56" s="54"/>
      <c r="CX56" s="54"/>
      <c r="CY56" s="54"/>
      <c r="CZ56" s="54"/>
      <c r="DA56" s="54"/>
      <c r="DB56" s="54"/>
      <c r="DC56" s="54"/>
      <c r="DD56" s="54"/>
    </row>
    <row r="57" spans="1:111" x14ac:dyDescent="0.2">
      <c r="A57" s="185">
        <v>2027</v>
      </c>
      <c r="B57" s="111" t="s">
        <v>311</v>
      </c>
      <c r="C57" s="160">
        <v>48</v>
      </c>
      <c r="D57" s="111" t="s">
        <v>147</v>
      </c>
      <c r="E57" s="111" t="s">
        <v>148</v>
      </c>
      <c r="F57" s="111" t="s">
        <v>312</v>
      </c>
      <c r="G57" s="160">
        <v>1</v>
      </c>
      <c r="H57" s="160">
        <v>1</v>
      </c>
      <c r="I57" s="160" t="s">
        <v>72</v>
      </c>
      <c r="J57" s="160"/>
      <c r="K57" s="160"/>
      <c r="L57" s="160">
        <v>1</v>
      </c>
      <c r="M57" s="160" t="s">
        <v>259</v>
      </c>
      <c r="N57" s="160"/>
      <c r="O57" s="160"/>
      <c r="P57" s="160" t="s">
        <v>1</v>
      </c>
      <c r="Q57" s="160" t="s">
        <v>72</v>
      </c>
      <c r="R57" s="160">
        <v>9</v>
      </c>
      <c r="S57" s="160" t="s">
        <v>72</v>
      </c>
      <c r="T57" s="160">
        <v>18</v>
      </c>
      <c r="U57" s="160" t="s">
        <v>72</v>
      </c>
      <c r="V57" s="160">
        <v>1</v>
      </c>
      <c r="W57" s="160" t="s">
        <v>72</v>
      </c>
      <c r="X57" s="160"/>
      <c r="Y57" s="160">
        <v>2012</v>
      </c>
      <c r="Z57" s="160"/>
      <c r="AA57" s="160"/>
      <c r="AB57" s="160">
        <v>2027</v>
      </c>
      <c r="AC57" s="160"/>
      <c r="AD57" s="160"/>
      <c r="AE57" s="160"/>
      <c r="AF57" s="160"/>
      <c r="AG57" s="160"/>
      <c r="AK57" s="109"/>
      <c r="AL57" s="109"/>
      <c r="AM57" s="109"/>
      <c r="AN57" s="109"/>
      <c r="AO57" s="109"/>
      <c r="AP57" s="109"/>
      <c r="AU57" s="109"/>
      <c r="BB57" s="109"/>
      <c r="BC57" s="109"/>
      <c r="BD57" s="109"/>
      <c r="BE57" s="124"/>
      <c r="BF57" s="124"/>
      <c r="BG57" s="139"/>
      <c r="BH57" s="139"/>
      <c r="BI57" s="110"/>
      <c r="BJ57" s="140" t="s">
        <v>1</v>
      </c>
      <c r="BK57" s="140"/>
      <c r="BL57" s="139"/>
      <c r="BM57" s="139"/>
      <c r="BN57" s="110"/>
      <c r="BQ57" s="90">
        <v>2027</v>
      </c>
      <c r="BR57" s="54">
        <v>5850</v>
      </c>
      <c r="BS57" s="54"/>
      <c r="BT57" s="54"/>
      <c r="BV57" s="91"/>
      <c r="CA57" s="91"/>
      <c r="CE57" s="91"/>
      <c r="CI57" s="91"/>
      <c r="CJ57" s="124"/>
      <c r="CK57" s="125"/>
      <c r="CL57" s="124"/>
      <c r="CM57" s="125"/>
      <c r="CN57" s="126"/>
      <c r="CR57" s="54"/>
      <c r="CS57" s="109"/>
      <c r="CT57" s="138"/>
      <c r="CU57" s="138"/>
      <c r="CV57" s="54"/>
      <c r="CW57" s="54"/>
      <c r="CX57" s="54"/>
      <c r="CY57" s="54"/>
      <c r="CZ57" s="54"/>
      <c r="DA57" s="54"/>
      <c r="DB57" s="54"/>
      <c r="DC57" s="54"/>
      <c r="DD57" s="54"/>
    </row>
    <row r="58" spans="1:111" x14ac:dyDescent="0.2">
      <c r="A58" s="185">
        <v>2027</v>
      </c>
      <c r="B58" s="111" t="s">
        <v>311</v>
      </c>
      <c r="C58" s="160">
        <v>51</v>
      </c>
      <c r="D58" s="111" t="s">
        <v>154</v>
      </c>
      <c r="E58" s="111" t="s">
        <v>155</v>
      </c>
      <c r="F58" s="111" t="s">
        <v>312</v>
      </c>
      <c r="G58" s="160">
        <v>1</v>
      </c>
      <c r="H58" s="160">
        <v>1</v>
      </c>
      <c r="I58" s="160" t="s">
        <v>259</v>
      </c>
      <c r="J58" s="160"/>
      <c r="K58" s="160"/>
      <c r="L58" s="160">
        <v>1</v>
      </c>
      <c r="M58" s="160"/>
      <c r="N58" s="160">
        <v>3</v>
      </c>
      <c r="O58" s="160" t="s">
        <v>259</v>
      </c>
      <c r="P58" s="160">
        <v>6</v>
      </c>
      <c r="Q58" s="160" t="s">
        <v>259</v>
      </c>
      <c r="R58" s="160">
        <v>10</v>
      </c>
      <c r="S58" s="160" t="s">
        <v>72</v>
      </c>
      <c r="T58" s="160">
        <v>20</v>
      </c>
      <c r="U58" s="160" t="s">
        <v>72</v>
      </c>
      <c r="V58" s="160">
        <v>3</v>
      </c>
      <c r="W58" s="160" t="s">
        <v>72</v>
      </c>
      <c r="X58" s="160"/>
      <c r="Y58" s="160">
        <v>2010</v>
      </c>
      <c r="Z58" s="160">
        <v>2019</v>
      </c>
      <c r="AA58" s="160"/>
      <c r="AB58" s="160"/>
      <c r="AC58" s="160"/>
      <c r="AD58" s="160"/>
      <c r="AE58" s="160"/>
      <c r="AF58" s="160"/>
      <c r="AG58" s="160" t="s">
        <v>316</v>
      </c>
      <c r="AK58" s="109"/>
      <c r="AL58" s="109"/>
      <c r="AM58" s="109"/>
      <c r="AN58" s="109"/>
      <c r="AO58" s="109"/>
      <c r="AP58" s="109"/>
      <c r="AR58" s="159" t="s">
        <v>1</v>
      </c>
      <c r="AS58" s="159"/>
      <c r="AT58" s="159"/>
      <c r="AU58" s="109">
        <v>10000</v>
      </c>
      <c r="AV58" s="159"/>
      <c r="AW58" s="159"/>
      <c r="AX58" s="91"/>
      <c r="AY58" s="91" t="s">
        <v>1</v>
      </c>
      <c r="AZ58" s="91"/>
      <c r="BA58" s="91"/>
      <c r="BB58" s="109"/>
      <c r="BC58" s="109"/>
      <c r="BD58" s="109"/>
      <c r="BE58" s="124"/>
      <c r="BF58" s="124"/>
      <c r="BG58" s="139"/>
      <c r="BH58" s="139"/>
      <c r="BI58" s="110"/>
      <c r="BJ58" s="140"/>
      <c r="BK58" s="140"/>
      <c r="BL58" s="139"/>
      <c r="BM58" s="139"/>
      <c r="BN58" s="110"/>
      <c r="BQ58" s="90">
        <v>2025</v>
      </c>
      <c r="BR58" s="54">
        <v>9550</v>
      </c>
      <c r="BS58" s="54"/>
      <c r="BT58" s="54"/>
      <c r="BV58" s="91"/>
      <c r="CA58" s="91"/>
      <c r="CE58" s="91"/>
      <c r="CI58" s="91"/>
      <c r="CJ58" s="124"/>
      <c r="CK58" s="125"/>
      <c r="CL58" s="124"/>
      <c r="CM58" s="125"/>
      <c r="CN58" s="126"/>
      <c r="CR58" s="54"/>
      <c r="CS58" s="109"/>
      <c r="CT58" s="138"/>
      <c r="CU58" s="138"/>
      <c r="CV58" s="54"/>
      <c r="CW58" s="54"/>
      <c r="CX58" s="54"/>
      <c r="CY58" s="54"/>
      <c r="CZ58" s="54"/>
      <c r="DA58" s="54"/>
      <c r="DB58" s="54"/>
      <c r="DC58" s="54"/>
      <c r="DD58" s="54"/>
    </row>
    <row r="59" spans="1:111" x14ac:dyDescent="0.2">
      <c r="A59" s="185">
        <v>2028</v>
      </c>
      <c r="B59" s="111" t="s">
        <v>311</v>
      </c>
      <c r="C59" s="160">
        <v>37</v>
      </c>
      <c r="D59" s="111" t="s">
        <v>84</v>
      </c>
      <c r="E59" s="111" t="s">
        <v>317</v>
      </c>
      <c r="F59" s="111" t="s">
        <v>312</v>
      </c>
      <c r="G59" s="160">
        <v>5</v>
      </c>
      <c r="H59" s="160">
        <v>5</v>
      </c>
      <c r="I59" s="160" t="s">
        <v>259</v>
      </c>
      <c r="J59" s="160"/>
      <c r="K59" s="160"/>
      <c r="L59" s="160">
        <v>5</v>
      </c>
      <c r="M59" s="160" t="s">
        <v>72</v>
      </c>
      <c r="N59" s="160" t="s">
        <v>1</v>
      </c>
      <c r="O59" s="160"/>
      <c r="P59" s="160"/>
      <c r="Q59" s="160"/>
      <c r="R59" s="160">
        <v>10</v>
      </c>
      <c r="S59" s="160" t="s">
        <v>72</v>
      </c>
      <c r="T59" s="160">
        <v>20</v>
      </c>
      <c r="U59" s="160" t="s">
        <v>259</v>
      </c>
      <c r="V59" s="160">
        <v>1</v>
      </c>
      <c r="W59" s="160" t="s">
        <v>72</v>
      </c>
      <c r="X59" s="160"/>
      <c r="Y59" s="160">
        <v>2010</v>
      </c>
      <c r="Z59" s="160"/>
      <c r="AA59" s="160"/>
      <c r="AB59" s="160">
        <v>2025</v>
      </c>
      <c r="AC59" s="160"/>
      <c r="AD59" s="160"/>
      <c r="AE59" s="160"/>
      <c r="AF59" s="160"/>
      <c r="AG59" s="160" t="s">
        <v>318</v>
      </c>
      <c r="AK59" s="109"/>
      <c r="AL59" s="109"/>
      <c r="AM59" s="109"/>
      <c r="AN59" s="109"/>
      <c r="AO59" s="109"/>
      <c r="AP59" s="109"/>
      <c r="AX59" s="91" t="s">
        <v>260</v>
      </c>
      <c r="AY59" s="91"/>
      <c r="AZ59" s="91"/>
      <c r="BA59" s="91"/>
      <c r="BB59" s="109"/>
      <c r="BC59" s="109"/>
      <c r="BD59" s="109"/>
      <c r="BE59" s="124"/>
      <c r="BF59" s="124"/>
      <c r="BG59" s="125"/>
      <c r="BH59" s="125"/>
      <c r="BI59" s="126"/>
      <c r="BJ59" s="124"/>
      <c r="BK59" s="124"/>
      <c r="BL59" s="125"/>
      <c r="BM59" s="125"/>
      <c r="BN59" s="126"/>
      <c r="BQ59" s="90">
        <v>2025</v>
      </c>
      <c r="BR59" s="54" t="e">
        <f>G59*800+L59*400+N59*125+P59*200+U59*125+#REF!*250+#REF!*500</f>
        <v>#VALUE!</v>
      </c>
      <c r="BS59" s="54">
        <v>15</v>
      </c>
      <c r="BU59" s="90">
        <v>2010</v>
      </c>
      <c r="BV59" s="91"/>
      <c r="CA59" s="91"/>
      <c r="CE59" s="91" t="s">
        <v>260</v>
      </c>
      <c r="CF59" s="54" t="s">
        <v>1</v>
      </c>
      <c r="CI59" s="91"/>
      <c r="CJ59" s="124"/>
      <c r="CK59" s="125"/>
      <c r="CL59" s="124"/>
      <c r="CM59" s="125"/>
      <c r="CN59" s="126"/>
      <c r="CR59" s="54"/>
      <c r="CS59" s="101"/>
      <c r="CT59" s="138"/>
      <c r="CU59" s="138"/>
      <c r="CV59" s="54"/>
      <c r="CW59" s="54"/>
      <c r="CX59" s="54"/>
      <c r="CY59" s="54"/>
      <c r="CZ59" s="54"/>
      <c r="DA59" s="54"/>
      <c r="DB59" s="54"/>
      <c r="DC59" s="54"/>
      <c r="DD59" s="54"/>
    </row>
    <row r="60" spans="1:111" x14ac:dyDescent="0.2">
      <c r="A60" s="185">
        <v>2028</v>
      </c>
      <c r="B60" s="111" t="s">
        <v>311</v>
      </c>
      <c r="C60" s="160">
        <v>41</v>
      </c>
      <c r="D60" s="111" t="s">
        <v>108</v>
      </c>
      <c r="E60" s="111" t="s">
        <v>109</v>
      </c>
      <c r="F60" s="111" t="s">
        <v>312</v>
      </c>
      <c r="G60" s="160">
        <v>4</v>
      </c>
      <c r="H60" s="160">
        <v>4</v>
      </c>
      <c r="I60" s="160" t="s">
        <v>259</v>
      </c>
      <c r="J60" s="160"/>
      <c r="K60" s="160"/>
      <c r="L60" s="160">
        <v>4</v>
      </c>
      <c r="M60" s="160" t="s">
        <v>319</v>
      </c>
      <c r="N60" s="160">
        <v>2</v>
      </c>
      <c r="O60" s="160" t="s">
        <v>72</v>
      </c>
      <c r="P60" s="160">
        <v>4</v>
      </c>
      <c r="Q60" s="160" t="s">
        <v>72</v>
      </c>
      <c r="R60" s="160">
        <v>9</v>
      </c>
      <c r="S60" s="160" t="s">
        <v>72</v>
      </c>
      <c r="T60" s="160">
        <v>32</v>
      </c>
      <c r="U60" s="160" t="s">
        <v>258</v>
      </c>
      <c r="V60" s="160">
        <v>3</v>
      </c>
      <c r="W60" s="160" t="s">
        <v>72</v>
      </c>
      <c r="X60" s="160"/>
      <c r="Y60" s="160">
        <v>1996</v>
      </c>
      <c r="Z60" s="160"/>
      <c r="AA60" s="160"/>
      <c r="AB60" s="160"/>
      <c r="AC60" s="160"/>
      <c r="AD60" s="160"/>
      <c r="AE60" s="160"/>
      <c r="AF60" s="160"/>
      <c r="AG60" s="160" t="s">
        <v>320</v>
      </c>
      <c r="AJ60" s="54">
        <v>3000</v>
      </c>
      <c r="AK60" s="109">
        <v>0</v>
      </c>
      <c r="AL60" s="109" t="s">
        <v>261</v>
      </c>
      <c r="AM60" s="109">
        <f>11838-11838+4288</f>
        <v>4288</v>
      </c>
      <c r="AN60" s="109">
        <v>0</v>
      </c>
      <c r="AO60" s="109" t="s">
        <v>261</v>
      </c>
      <c r="AP60" s="109">
        <f>AM60-AN60</f>
        <v>4288</v>
      </c>
      <c r="AR60" s="54">
        <v>0</v>
      </c>
      <c r="AU60" s="109">
        <v>0</v>
      </c>
      <c r="AX60" s="91" t="s">
        <v>1</v>
      </c>
      <c r="AY60" s="91"/>
      <c r="AZ60" s="91"/>
      <c r="BA60" s="91"/>
      <c r="BB60" s="109" t="s">
        <v>1</v>
      </c>
      <c r="BC60" s="109"/>
      <c r="BD60" s="109"/>
      <c r="BE60" s="124"/>
      <c r="BF60" s="124"/>
      <c r="BG60" s="139"/>
      <c r="BH60" s="139"/>
      <c r="BI60" s="110"/>
      <c r="BJ60" s="140" t="s">
        <v>1</v>
      </c>
      <c r="BK60" s="140"/>
      <c r="BL60" s="139">
        <v>17000</v>
      </c>
      <c r="BM60" s="139"/>
      <c r="BN60" s="110">
        <f>BL60+BM60</f>
        <v>17000</v>
      </c>
      <c r="BO60" s="90">
        <v>2028</v>
      </c>
      <c r="BP60" s="54">
        <v>3000</v>
      </c>
      <c r="BQ60" s="90">
        <v>2033</v>
      </c>
      <c r="BR60" s="54">
        <v>11575</v>
      </c>
      <c r="BS60" s="54">
        <v>10</v>
      </c>
      <c r="BT60" s="54"/>
      <c r="BU60" s="90">
        <v>2008</v>
      </c>
      <c r="BV60" s="91" t="s">
        <v>260</v>
      </c>
      <c r="BW60" s="54">
        <f>BS60*200+BT60*50</f>
        <v>2000</v>
      </c>
      <c r="BX60" s="101">
        <v>0</v>
      </c>
      <c r="BY60" s="101" t="s">
        <v>281</v>
      </c>
      <c r="CA60" s="91"/>
      <c r="CB60" s="54" t="s">
        <v>1</v>
      </c>
      <c r="CE60" s="91"/>
      <c r="CI60" s="91"/>
      <c r="CJ60" s="124"/>
      <c r="CK60" s="125"/>
      <c r="CL60" s="124">
        <v>2500</v>
      </c>
      <c r="CM60" s="125"/>
      <c r="CN60" s="126">
        <f>CL60+CM60</f>
        <v>2500</v>
      </c>
      <c r="CR60" s="54"/>
      <c r="CS60" s="101"/>
      <c r="CT60" s="138"/>
      <c r="CU60" s="138"/>
      <c r="CV60" s="54"/>
      <c r="CW60" s="54"/>
      <c r="CX60" s="54"/>
      <c r="CY60" s="54"/>
      <c r="CZ60" s="54"/>
      <c r="DA60" s="54"/>
      <c r="DB60" s="54"/>
      <c r="DC60" s="54"/>
      <c r="DD60" s="54"/>
    </row>
    <row r="61" spans="1:111" x14ac:dyDescent="0.2">
      <c r="A61" s="185">
        <v>2028</v>
      </c>
      <c r="B61" s="111" t="s">
        <v>311</v>
      </c>
      <c r="C61" s="160">
        <v>43</v>
      </c>
      <c r="D61" s="111" t="s">
        <v>122</v>
      </c>
      <c r="E61" s="111" t="s">
        <v>321</v>
      </c>
      <c r="F61" s="111" t="s">
        <v>312</v>
      </c>
      <c r="G61" s="160">
        <v>1</v>
      </c>
      <c r="H61" s="160">
        <v>1</v>
      </c>
      <c r="I61" s="160" t="s">
        <v>72</v>
      </c>
      <c r="J61" s="160"/>
      <c r="K61" s="160"/>
      <c r="L61" s="160">
        <v>1</v>
      </c>
      <c r="M61" s="160" t="s">
        <v>72</v>
      </c>
      <c r="N61" s="160"/>
      <c r="O61" s="160"/>
      <c r="P61" s="160"/>
      <c r="Q61" s="160"/>
      <c r="R61" s="160">
        <v>10</v>
      </c>
      <c r="S61" s="160" t="s">
        <v>72</v>
      </c>
      <c r="T61" s="160">
        <v>20</v>
      </c>
      <c r="U61" s="160" t="s">
        <v>72</v>
      </c>
      <c r="V61" s="160">
        <v>2</v>
      </c>
      <c r="W61" s="160" t="s">
        <v>259</v>
      </c>
      <c r="X61" s="160"/>
      <c r="Y61" s="160">
        <v>2010</v>
      </c>
      <c r="Z61" s="160"/>
      <c r="AA61" s="160"/>
      <c r="AB61" s="160"/>
      <c r="AC61" s="160"/>
      <c r="AD61" s="160"/>
      <c r="AE61" s="160"/>
      <c r="AF61" s="160"/>
      <c r="AG61" s="160"/>
      <c r="AK61" s="109"/>
      <c r="AL61" s="109"/>
      <c r="AM61" s="109"/>
      <c r="AN61" s="109"/>
      <c r="AO61" s="109"/>
      <c r="AP61" s="109"/>
      <c r="AU61" s="109">
        <v>14000</v>
      </c>
      <c r="AV61" s="159"/>
      <c r="AW61" s="159"/>
      <c r="AX61" s="91"/>
      <c r="AY61" s="91" t="s">
        <v>1</v>
      </c>
      <c r="AZ61" s="91"/>
      <c r="BA61" s="91"/>
      <c r="BB61" s="109"/>
      <c r="BC61" s="109"/>
      <c r="BD61" s="109"/>
      <c r="BE61" s="124"/>
      <c r="BF61" s="124"/>
      <c r="BG61" s="139"/>
      <c r="BH61" s="139"/>
      <c r="BI61" s="110"/>
      <c r="BJ61" s="140"/>
      <c r="BK61" s="140"/>
      <c r="BL61" s="139"/>
      <c r="BM61" s="139"/>
      <c r="BN61" s="110"/>
      <c r="BQ61" s="90">
        <v>2025</v>
      </c>
      <c r="BR61" s="54">
        <v>8300</v>
      </c>
      <c r="BS61" s="54"/>
      <c r="BT61" s="54"/>
      <c r="BV61" s="91"/>
      <c r="CA61" s="91"/>
      <c r="CE61" s="91"/>
      <c r="CI61" s="91"/>
      <c r="CJ61" s="124"/>
      <c r="CK61" s="125"/>
      <c r="CL61" s="124"/>
      <c r="CM61" s="125"/>
      <c r="CN61" s="126"/>
      <c r="CR61" s="54"/>
      <c r="CS61" s="109"/>
      <c r="CT61" s="138"/>
      <c r="CU61" s="138"/>
      <c r="CV61" s="54"/>
      <c r="CW61" s="54"/>
      <c r="CX61" s="54"/>
      <c r="CY61" s="54"/>
      <c r="CZ61" s="54"/>
      <c r="DA61" s="54"/>
      <c r="DB61" s="54"/>
      <c r="DC61" s="54"/>
      <c r="DD61" s="54"/>
    </row>
    <row r="62" spans="1:111" x14ac:dyDescent="0.2">
      <c r="A62" s="185">
        <v>2029</v>
      </c>
      <c r="B62" s="111" t="s">
        <v>311</v>
      </c>
      <c r="C62" s="160">
        <v>40</v>
      </c>
      <c r="D62" s="111" t="s">
        <v>92</v>
      </c>
      <c r="E62" s="111" t="s">
        <v>93</v>
      </c>
      <c r="F62" s="111" t="s">
        <v>312</v>
      </c>
      <c r="G62" s="160">
        <v>1</v>
      </c>
      <c r="H62" s="160">
        <v>1</v>
      </c>
      <c r="I62" s="160" t="s">
        <v>72</v>
      </c>
      <c r="J62" s="160"/>
      <c r="K62" s="160"/>
      <c r="L62" s="160">
        <v>1</v>
      </c>
      <c r="M62" s="160" t="s">
        <v>72</v>
      </c>
      <c r="N62" s="160"/>
      <c r="O62" s="160"/>
      <c r="P62" s="160"/>
      <c r="Q62" s="160"/>
      <c r="R62" s="160">
        <v>9</v>
      </c>
      <c r="S62" s="160" t="s">
        <v>72</v>
      </c>
      <c r="T62" s="160">
        <v>18</v>
      </c>
      <c r="U62" s="160" t="s">
        <v>72</v>
      </c>
      <c r="V62" s="160"/>
      <c r="W62" s="160"/>
      <c r="X62" s="160"/>
      <c r="Y62" s="160">
        <v>2000</v>
      </c>
      <c r="Z62" s="160"/>
      <c r="AA62" s="160"/>
      <c r="AB62" s="160" t="s">
        <v>295</v>
      </c>
      <c r="AC62" s="160"/>
      <c r="AD62" s="160"/>
      <c r="AE62" s="160"/>
      <c r="AF62" s="160"/>
      <c r="AG62" s="160"/>
      <c r="AI62" s="87" t="s">
        <v>1</v>
      </c>
      <c r="AK62" s="109"/>
      <c r="AL62" s="109"/>
      <c r="AM62" s="109">
        <v>10450</v>
      </c>
      <c r="AN62" s="109">
        <v>0</v>
      </c>
      <c r="AO62" s="109" t="s">
        <v>281</v>
      </c>
      <c r="AP62" s="109" t="s">
        <v>1</v>
      </c>
      <c r="AR62" s="54">
        <v>0</v>
      </c>
      <c r="AU62" s="109">
        <f>AM62-10450</f>
        <v>0</v>
      </c>
      <c r="BB62" s="109" t="s">
        <v>1</v>
      </c>
      <c r="BC62" s="109"/>
      <c r="BD62" s="109"/>
      <c r="BE62" s="124"/>
      <c r="BF62" s="124"/>
      <c r="BG62" s="139"/>
      <c r="BH62" s="139"/>
      <c r="BI62" s="110"/>
      <c r="BJ62" s="140"/>
      <c r="BK62" s="140"/>
      <c r="BL62" s="139"/>
      <c r="BM62" s="139"/>
      <c r="BN62" s="110"/>
      <c r="BQ62" s="90">
        <v>2033</v>
      </c>
      <c r="BR62" s="54">
        <v>10450</v>
      </c>
      <c r="BS62" s="54">
        <v>5</v>
      </c>
      <c r="BU62" s="90">
        <v>1990</v>
      </c>
      <c r="BV62" s="91" t="s">
        <v>1</v>
      </c>
      <c r="BW62" s="54">
        <v>1000</v>
      </c>
      <c r="BX62" s="101">
        <v>0</v>
      </c>
      <c r="BY62" s="101" t="s">
        <v>281</v>
      </c>
      <c r="CA62" s="91"/>
      <c r="CB62" s="54">
        <v>1500</v>
      </c>
      <c r="CD62" s="54">
        <v>1500</v>
      </c>
      <c r="CE62" s="91"/>
      <c r="CG62" s="54" t="s">
        <v>1</v>
      </c>
      <c r="CI62" s="91"/>
      <c r="CJ62" s="124"/>
      <c r="CK62" s="125"/>
      <c r="CL62" s="124"/>
      <c r="CM62" s="125"/>
      <c r="CN62" s="126"/>
      <c r="CR62" s="54"/>
      <c r="CS62" s="101"/>
      <c r="CT62" s="138"/>
      <c r="CU62" s="138"/>
      <c r="CV62" s="54"/>
      <c r="CW62" s="54"/>
      <c r="CX62" s="54"/>
      <c r="CY62" s="54"/>
      <c r="CZ62" s="54"/>
      <c r="DA62" s="54"/>
      <c r="DB62" s="54"/>
      <c r="DC62" s="54"/>
      <c r="DD62" s="54"/>
    </row>
    <row r="63" spans="1:111" x14ac:dyDescent="0.2">
      <c r="A63" s="185">
        <v>2029</v>
      </c>
      <c r="B63" s="111" t="s">
        <v>311</v>
      </c>
      <c r="C63" s="160">
        <v>46</v>
      </c>
      <c r="D63" s="111" t="s">
        <v>131</v>
      </c>
      <c r="E63" s="111" t="s">
        <v>132</v>
      </c>
      <c r="F63" s="111" t="s">
        <v>312</v>
      </c>
      <c r="G63" s="160">
        <v>2</v>
      </c>
      <c r="H63" s="160">
        <v>2</v>
      </c>
      <c r="I63" s="160" t="s">
        <v>72</v>
      </c>
      <c r="J63" s="160"/>
      <c r="K63" s="160"/>
      <c r="L63" s="160">
        <v>2</v>
      </c>
      <c r="M63" s="160" t="s">
        <v>72</v>
      </c>
      <c r="N63" s="160">
        <v>5</v>
      </c>
      <c r="O63" s="160" t="s">
        <v>72</v>
      </c>
      <c r="P63" s="160">
        <v>10</v>
      </c>
      <c r="Q63" s="160" t="s">
        <v>72</v>
      </c>
      <c r="R63" s="160">
        <v>11</v>
      </c>
      <c r="S63" s="160" t="s">
        <v>72</v>
      </c>
      <c r="T63" s="160">
        <v>22</v>
      </c>
      <c r="U63" s="160" t="s">
        <v>72</v>
      </c>
      <c r="V63" s="160">
        <v>3</v>
      </c>
      <c r="W63" s="160" t="s">
        <v>72</v>
      </c>
      <c r="X63" s="160"/>
      <c r="Y63" s="160">
        <v>2011</v>
      </c>
      <c r="Z63" s="160"/>
      <c r="AA63" s="160"/>
      <c r="AB63" s="160">
        <v>2026</v>
      </c>
      <c r="AC63" s="160"/>
      <c r="AD63" s="160"/>
      <c r="AE63" s="160"/>
      <c r="AF63" s="160"/>
      <c r="AG63" s="160"/>
      <c r="AK63" s="109"/>
      <c r="AL63" s="109"/>
      <c r="AM63" s="109"/>
      <c r="AN63" s="109"/>
      <c r="AO63" s="109"/>
      <c r="AP63" s="109" t="s">
        <v>1</v>
      </c>
      <c r="AU63" s="109"/>
      <c r="BB63" s="109"/>
      <c r="BC63" s="109"/>
      <c r="BD63" s="109"/>
      <c r="BE63" s="156"/>
      <c r="BF63" s="156"/>
      <c r="BG63" s="139"/>
      <c r="BH63" s="139"/>
      <c r="BI63" s="110"/>
      <c r="BJ63" s="140"/>
      <c r="BK63" s="140"/>
      <c r="BL63" s="139"/>
      <c r="BM63" s="139"/>
      <c r="BN63" s="110"/>
      <c r="BQ63" s="90">
        <v>2026</v>
      </c>
      <c r="BR63" s="54">
        <v>14700</v>
      </c>
      <c r="BS63" s="54">
        <v>10</v>
      </c>
      <c r="BT63" s="54"/>
      <c r="BU63" s="90">
        <v>2011</v>
      </c>
      <c r="BV63" s="91"/>
      <c r="CA63" s="91"/>
      <c r="CB63" s="91"/>
      <c r="CC63" s="91"/>
      <c r="CD63" s="91"/>
      <c r="CE63" s="91"/>
      <c r="CF63" s="91"/>
      <c r="CG63" s="91"/>
      <c r="CH63" s="91"/>
      <c r="CI63" s="91" t="s">
        <v>260</v>
      </c>
      <c r="CJ63" s="124" t="s">
        <v>1</v>
      </c>
      <c r="CK63" s="125"/>
      <c r="CL63" s="156"/>
      <c r="CM63" s="157"/>
      <c r="CN63" s="158"/>
      <c r="CO63" s="91"/>
      <c r="CR63" s="90"/>
      <c r="CS63" s="147"/>
      <c r="CT63" s="138"/>
      <c r="CU63" s="138"/>
      <c r="CV63" s="54"/>
      <c r="CW63" s="54"/>
      <c r="CX63" s="54"/>
      <c r="CY63" s="54"/>
      <c r="CZ63" s="54"/>
      <c r="DA63" s="54"/>
      <c r="DB63" s="54"/>
      <c r="DC63" s="54"/>
      <c r="DD63" s="54"/>
    </row>
    <row r="64" spans="1:111" x14ac:dyDescent="0.2">
      <c r="A64" s="185">
        <v>2030</v>
      </c>
      <c r="B64" s="111" t="s">
        <v>311</v>
      </c>
      <c r="C64" s="160">
        <v>45</v>
      </c>
      <c r="D64" s="111" t="s">
        <v>127</v>
      </c>
      <c r="E64" s="111" t="s">
        <v>128</v>
      </c>
      <c r="F64" s="111" t="s">
        <v>312</v>
      </c>
      <c r="G64" s="160">
        <v>2</v>
      </c>
      <c r="H64" s="160">
        <v>2</v>
      </c>
      <c r="I64" s="160" t="s">
        <v>72</v>
      </c>
      <c r="J64" s="160"/>
      <c r="K64" s="160"/>
      <c r="L64" s="160">
        <v>2</v>
      </c>
      <c r="M64" s="160" t="s">
        <v>72</v>
      </c>
      <c r="N64" s="160"/>
      <c r="O64" s="160"/>
      <c r="P64" s="160"/>
      <c r="Q64" s="160"/>
      <c r="R64" s="160">
        <v>10</v>
      </c>
      <c r="S64" s="160" t="s">
        <v>72</v>
      </c>
      <c r="T64" s="160">
        <v>20</v>
      </c>
      <c r="U64" s="160" t="s">
        <v>72</v>
      </c>
      <c r="V64" s="160"/>
      <c r="W64" s="160"/>
      <c r="X64" s="160"/>
      <c r="Y64" s="160">
        <v>2014</v>
      </c>
      <c r="Z64" s="160"/>
      <c r="AA64" s="160"/>
      <c r="AB64" s="160"/>
      <c r="AC64" s="160"/>
      <c r="AD64" s="160"/>
      <c r="AE64" s="160"/>
      <c r="AF64" s="160"/>
      <c r="AG64" s="160"/>
      <c r="AK64" s="109"/>
      <c r="AL64" s="109"/>
      <c r="AM64" s="109"/>
      <c r="AN64" s="109"/>
      <c r="AO64" s="109"/>
      <c r="AP64" s="109"/>
      <c r="AU64" s="109"/>
      <c r="BB64" s="109"/>
      <c r="BC64" s="109"/>
      <c r="BD64" s="109"/>
      <c r="BE64" s="124"/>
      <c r="BF64" s="124"/>
      <c r="BG64" s="139"/>
      <c r="BH64" s="139"/>
      <c r="BI64" s="110"/>
      <c r="BJ64" s="140"/>
      <c r="BK64" s="140"/>
      <c r="BL64" s="139"/>
      <c r="BM64" s="139"/>
      <c r="BN64" s="110"/>
      <c r="BQ64" s="90">
        <v>2029</v>
      </c>
      <c r="BR64" s="54" t="e">
        <f>G64*800+L64*400+N64*125+P64*200+U64*125+#REF!*250+#REF!*500</f>
        <v>#VALUE!</v>
      </c>
      <c r="BS64" s="54">
        <v>5</v>
      </c>
      <c r="BT64" s="54"/>
      <c r="BU64" s="90">
        <v>2014</v>
      </c>
      <c r="BV64" s="91"/>
      <c r="CA64" s="91"/>
      <c r="CB64" s="91"/>
      <c r="CC64" s="91"/>
      <c r="CD64" s="91"/>
      <c r="CE64" s="91"/>
      <c r="CF64" s="91"/>
      <c r="CG64" s="91"/>
      <c r="CH64" s="91"/>
      <c r="CI64" s="91"/>
      <c r="CJ64" s="124"/>
      <c r="CK64" s="125"/>
      <c r="CL64" s="156"/>
      <c r="CM64" s="157"/>
      <c r="CN64" s="158"/>
      <c r="CO64" s="91"/>
      <c r="CP64" s="54">
        <v>1000</v>
      </c>
      <c r="CR64" s="90" t="s">
        <v>1</v>
      </c>
      <c r="CS64" s="109" t="s">
        <v>1</v>
      </c>
      <c r="CT64" s="138"/>
      <c r="CU64" s="138"/>
      <c r="CV64" s="54"/>
      <c r="CW64" s="54"/>
      <c r="CX64" s="54"/>
      <c r="CY64" s="54"/>
      <c r="CZ64" s="54"/>
      <c r="DA64" s="54"/>
      <c r="DB64" s="54"/>
      <c r="DC64" s="54"/>
      <c r="DD64" s="54"/>
    </row>
    <row r="65" spans="1:109" x14ac:dyDescent="0.2">
      <c r="A65" s="185">
        <v>2032</v>
      </c>
      <c r="B65" s="111" t="s">
        <v>311</v>
      </c>
      <c r="C65" s="160">
        <v>47</v>
      </c>
      <c r="D65" s="111" t="s">
        <v>133</v>
      </c>
      <c r="E65" s="175" t="s">
        <v>135</v>
      </c>
      <c r="F65" s="111" t="s">
        <v>312</v>
      </c>
      <c r="G65" s="160">
        <v>3</v>
      </c>
      <c r="H65" s="160">
        <v>3</v>
      </c>
      <c r="I65" s="160" t="s">
        <v>72</v>
      </c>
      <c r="J65" s="160"/>
      <c r="K65" s="160"/>
      <c r="L65" s="160">
        <v>3</v>
      </c>
      <c r="M65" s="160" t="s">
        <v>72</v>
      </c>
      <c r="N65" s="160">
        <v>20</v>
      </c>
      <c r="O65" s="160" t="s">
        <v>72</v>
      </c>
      <c r="P65" s="160">
        <v>40</v>
      </c>
      <c r="Q65" s="160" t="s">
        <v>72</v>
      </c>
      <c r="R65" s="160">
        <v>12</v>
      </c>
      <c r="S65" s="160" t="s">
        <v>72</v>
      </c>
      <c r="T65" s="160">
        <v>24</v>
      </c>
      <c r="U65" s="160"/>
      <c r="V65" s="160">
        <v>2</v>
      </c>
      <c r="W65" s="160" t="s">
        <v>72</v>
      </c>
      <c r="X65" s="160"/>
      <c r="Y65" s="160">
        <v>2010</v>
      </c>
      <c r="Z65" s="160"/>
      <c r="AA65" s="160">
        <v>2018</v>
      </c>
      <c r="AB65" s="160"/>
      <c r="AC65" s="160"/>
      <c r="AD65" s="160"/>
      <c r="AE65" s="160"/>
      <c r="AF65" s="160"/>
      <c r="AG65" s="160"/>
      <c r="AJ65" s="54" t="s">
        <v>1</v>
      </c>
      <c r="AK65" s="109"/>
      <c r="AL65" s="109"/>
      <c r="AM65" s="109">
        <v>0</v>
      </c>
      <c r="AN65" s="109">
        <v>19631</v>
      </c>
      <c r="AO65" s="109" t="s">
        <v>261</v>
      </c>
      <c r="AP65" s="109">
        <f>AN65</f>
        <v>19631</v>
      </c>
      <c r="AR65" s="54" t="s">
        <v>1</v>
      </c>
      <c r="AU65" s="109">
        <v>0</v>
      </c>
      <c r="AX65" s="91"/>
      <c r="AY65" s="91"/>
      <c r="AZ65" s="91"/>
      <c r="BA65" s="91"/>
      <c r="BB65" s="109"/>
      <c r="BC65" s="109"/>
      <c r="BD65" s="109"/>
      <c r="BE65" s="124"/>
      <c r="BF65" s="124"/>
      <c r="BG65" s="139"/>
      <c r="BH65" s="139"/>
      <c r="BI65" s="110"/>
      <c r="BJ65" s="140"/>
      <c r="BK65" s="140"/>
      <c r="BL65" s="139"/>
      <c r="BM65" s="139"/>
      <c r="BN65" s="110"/>
      <c r="BQ65" s="90">
        <v>2025</v>
      </c>
      <c r="BR65" s="54">
        <v>17600</v>
      </c>
      <c r="BS65" s="54">
        <v>10</v>
      </c>
      <c r="BT65" s="54"/>
      <c r="BU65" s="90">
        <v>2012</v>
      </c>
      <c r="BV65" s="91"/>
      <c r="CA65" s="91"/>
      <c r="CE65" s="91"/>
      <c r="CI65" s="91"/>
      <c r="CJ65" s="124"/>
      <c r="CK65" s="125"/>
      <c r="CL65" s="124" t="s">
        <v>1</v>
      </c>
      <c r="CM65" s="125"/>
      <c r="CN65" s="126"/>
      <c r="CR65" s="54"/>
      <c r="CS65" s="109"/>
      <c r="CT65" s="138"/>
      <c r="CU65" s="138"/>
      <c r="CV65" s="54"/>
      <c r="CW65" s="54"/>
      <c r="CX65" s="54"/>
      <c r="CY65" s="54"/>
      <c r="CZ65" s="54"/>
      <c r="DA65" s="54"/>
      <c r="DB65" s="54"/>
      <c r="DC65" s="54"/>
      <c r="DD65" s="54"/>
    </row>
    <row r="66" spans="1:109" ht="12" customHeight="1" x14ac:dyDescent="0.2">
      <c r="A66" s="185">
        <v>2032</v>
      </c>
      <c r="B66" s="111" t="s">
        <v>311</v>
      </c>
      <c r="C66" s="160">
        <v>53</v>
      </c>
      <c r="D66" s="111" t="s">
        <v>159</v>
      </c>
      <c r="E66" s="111" t="s">
        <v>160</v>
      </c>
      <c r="F66" s="111" t="s">
        <v>312</v>
      </c>
      <c r="G66" s="160">
        <v>1</v>
      </c>
      <c r="H66" s="160">
        <v>1</v>
      </c>
      <c r="I66" s="160" t="s">
        <v>72</v>
      </c>
      <c r="J66" s="160"/>
      <c r="K66" s="160"/>
      <c r="L66" s="160">
        <v>1</v>
      </c>
      <c r="M66" s="160" t="s">
        <v>72</v>
      </c>
      <c r="N66" s="160">
        <v>2</v>
      </c>
      <c r="O66" s="160" t="s">
        <v>72</v>
      </c>
      <c r="P66" s="160">
        <v>4</v>
      </c>
      <c r="Q66" s="160" t="s">
        <v>72</v>
      </c>
      <c r="R66" s="160">
        <v>9</v>
      </c>
      <c r="S66" s="160" t="s">
        <v>72</v>
      </c>
      <c r="T66" s="160">
        <v>18</v>
      </c>
      <c r="U66" s="160" t="s">
        <v>72</v>
      </c>
      <c r="V66" s="160"/>
      <c r="W66" s="160"/>
      <c r="X66" s="160"/>
      <c r="Y66" s="160">
        <v>1991</v>
      </c>
      <c r="Z66" s="160"/>
      <c r="AA66" s="160">
        <v>2018</v>
      </c>
      <c r="AB66" s="160"/>
      <c r="AC66" s="160"/>
      <c r="AD66" s="160"/>
      <c r="AE66" s="160"/>
      <c r="AF66" s="160"/>
      <c r="AG66" s="160"/>
      <c r="AJ66" s="54">
        <v>1000</v>
      </c>
      <c r="AK66" s="109">
        <v>0</v>
      </c>
      <c r="AL66" s="109" t="s">
        <v>261</v>
      </c>
      <c r="AM66" s="109">
        <v>10325</v>
      </c>
      <c r="AN66" s="109">
        <v>11589</v>
      </c>
      <c r="AO66" s="109" t="s">
        <v>261</v>
      </c>
      <c r="AP66" s="109">
        <f>AM66+AJ66-AN66</f>
        <v>-264</v>
      </c>
      <c r="AR66" s="54">
        <v>0</v>
      </c>
      <c r="AU66" s="109">
        <v>0</v>
      </c>
      <c r="AX66" s="91" t="s">
        <v>1</v>
      </c>
      <c r="AY66" s="91"/>
      <c r="AZ66" s="91"/>
      <c r="BA66" s="91"/>
      <c r="BB66" s="109" t="s">
        <v>1</v>
      </c>
      <c r="BC66" s="109"/>
      <c r="BD66" s="109"/>
      <c r="BE66" s="124"/>
      <c r="BF66" s="124"/>
      <c r="BG66" s="139"/>
      <c r="BH66" s="139"/>
      <c r="BI66" s="110"/>
      <c r="BJ66" s="140"/>
      <c r="BK66" s="140"/>
      <c r="BL66" s="139"/>
      <c r="BM66" s="139"/>
      <c r="BN66" s="110"/>
      <c r="BO66" s="90">
        <v>2028</v>
      </c>
      <c r="BP66" s="54">
        <v>1000</v>
      </c>
      <c r="BQ66" s="90">
        <v>2033</v>
      </c>
      <c r="BR66" s="54">
        <v>10325</v>
      </c>
      <c r="BS66" s="54"/>
      <c r="BT66" s="54"/>
      <c r="BV66" s="91"/>
      <c r="CA66" s="91"/>
      <c r="CE66" s="91"/>
      <c r="CF66" s="54">
        <v>1500</v>
      </c>
      <c r="CG66" s="54">
        <f>CF66</f>
        <v>1500</v>
      </c>
      <c r="CI66" s="91"/>
      <c r="CJ66" s="124"/>
      <c r="CK66" s="125"/>
      <c r="CL66" s="124"/>
      <c r="CM66" s="125"/>
      <c r="CN66" s="126"/>
      <c r="CR66" s="54"/>
      <c r="CS66" s="101"/>
      <c r="CT66" s="138"/>
      <c r="CU66" s="138"/>
      <c r="CV66" s="54"/>
      <c r="CW66" s="54"/>
      <c r="CX66" s="54"/>
      <c r="CY66" s="54"/>
      <c r="CZ66" s="54"/>
      <c r="DA66" s="54"/>
      <c r="DB66" s="54"/>
      <c r="DC66" s="54"/>
      <c r="DD66" s="54"/>
    </row>
    <row r="67" spans="1:109" ht="12" customHeight="1" x14ac:dyDescent="0.2">
      <c r="A67" s="185">
        <v>2033</v>
      </c>
      <c r="B67" s="111" t="s">
        <v>311</v>
      </c>
      <c r="C67" s="160">
        <v>39</v>
      </c>
      <c r="D67" s="111" t="s">
        <v>90</v>
      </c>
      <c r="E67" s="111" t="s">
        <v>91</v>
      </c>
      <c r="F67" s="111" t="s">
        <v>312</v>
      </c>
      <c r="G67" s="160">
        <v>1</v>
      </c>
      <c r="H67" s="160">
        <v>1</v>
      </c>
      <c r="I67" s="160" t="s">
        <v>72</v>
      </c>
      <c r="J67" s="160"/>
      <c r="K67" s="160"/>
      <c r="L67" s="160">
        <v>1</v>
      </c>
      <c r="M67" s="160" t="s">
        <v>72</v>
      </c>
      <c r="N67" s="160">
        <v>2</v>
      </c>
      <c r="O67" s="160" t="s">
        <v>72</v>
      </c>
      <c r="P67" s="160">
        <v>4</v>
      </c>
      <c r="Q67" s="160"/>
      <c r="R67" s="160">
        <v>9</v>
      </c>
      <c r="S67" s="160" t="s">
        <v>72</v>
      </c>
      <c r="T67" s="160">
        <v>18</v>
      </c>
      <c r="U67" s="160" t="s">
        <v>72</v>
      </c>
      <c r="V67" s="160">
        <v>3</v>
      </c>
      <c r="W67" s="160" t="s">
        <v>72</v>
      </c>
      <c r="X67" s="160"/>
      <c r="Y67" s="160">
        <v>2000</v>
      </c>
      <c r="Z67" s="160"/>
      <c r="AA67" s="160">
        <v>2018</v>
      </c>
      <c r="AB67" s="160"/>
      <c r="AC67" s="160"/>
      <c r="AD67" s="160"/>
      <c r="AE67" s="160"/>
      <c r="AF67" s="160"/>
      <c r="AG67" s="160" t="s">
        <v>322</v>
      </c>
      <c r="AI67" s="87" t="s">
        <v>1</v>
      </c>
      <c r="AK67" s="109"/>
      <c r="AL67" s="109"/>
      <c r="AM67" s="109">
        <v>10450</v>
      </c>
      <c r="AN67" s="109">
        <v>8523</v>
      </c>
      <c r="AO67" s="109" t="s">
        <v>261</v>
      </c>
      <c r="AP67" s="109">
        <f>AM67-AN67</f>
        <v>1927</v>
      </c>
      <c r="AU67" s="109">
        <v>0</v>
      </c>
      <c r="BB67" s="109"/>
      <c r="BC67" s="109"/>
      <c r="BD67" s="109"/>
      <c r="BE67" s="124"/>
      <c r="BF67" s="124"/>
      <c r="BG67" s="139"/>
      <c r="BH67" s="139"/>
      <c r="BI67" s="110"/>
      <c r="BJ67" s="140"/>
      <c r="BK67" s="140"/>
      <c r="BL67" s="139"/>
      <c r="BM67" s="139"/>
      <c r="BN67" s="110"/>
      <c r="BQ67" s="90">
        <v>2033</v>
      </c>
      <c r="BR67" s="54">
        <v>10450</v>
      </c>
      <c r="BS67" s="54">
        <v>2</v>
      </c>
      <c r="BU67" s="90">
        <v>2005</v>
      </c>
      <c r="BV67" s="91"/>
      <c r="BW67" s="54">
        <v>400</v>
      </c>
      <c r="BX67" s="101">
        <v>0</v>
      </c>
      <c r="BY67" s="101" t="s">
        <v>281</v>
      </c>
      <c r="CA67" s="91" t="s">
        <v>1</v>
      </c>
      <c r="CB67" s="54" t="s">
        <v>1</v>
      </c>
      <c r="CE67" s="91"/>
      <c r="CI67" s="91"/>
      <c r="CJ67" s="124"/>
      <c r="CK67" s="125"/>
      <c r="CL67" s="124"/>
      <c r="CM67" s="125"/>
      <c r="CN67" s="126"/>
      <c r="CR67" s="54"/>
      <c r="CS67" s="101"/>
      <c r="CT67" s="138"/>
      <c r="CU67" s="138"/>
      <c r="CV67" s="54"/>
      <c r="CW67" s="54"/>
      <c r="CX67" s="54"/>
      <c r="CY67" s="54"/>
      <c r="CZ67" s="54"/>
      <c r="DA67" s="54"/>
      <c r="DB67" s="54"/>
      <c r="DC67" s="54"/>
      <c r="DD67" s="54"/>
    </row>
    <row r="68" spans="1:109" x14ac:dyDescent="0.2">
      <c r="A68" s="185">
        <v>2033</v>
      </c>
      <c r="B68" s="111" t="s">
        <v>311</v>
      </c>
      <c r="C68" s="160">
        <v>44</v>
      </c>
      <c r="D68" s="111" t="s">
        <v>125</v>
      </c>
      <c r="E68" s="111" t="s">
        <v>126</v>
      </c>
      <c r="F68" s="111" t="s">
        <v>312</v>
      </c>
      <c r="G68" s="160">
        <v>35</v>
      </c>
      <c r="H68" s="160">
        <v>31</v>
      </c>
      <c r="I68" s="160" t="s">
        <v>72</v>
      </c>
      <c r="J68" s="160">
        <v>4</v>
      </c>
      <c r="K68" s="160" t="s">
        <v>72</v>
      </c>
      <c r="L68" s="160">
        <v>35</v>
      </c>
      <c r="M68" s="160" t="s">
        <v>72</v>
      </c>
      <c r="N68" s="160">
        <v>20</v>
      </c>
      <c r="O68" s="160" t="s">
        <v>72</v>
      </c>
      <c r="P68" s="160">
        <v>40</v>
      </c>
      <c r="Q68" s="160" t="s">
        <v>72</v>
      </c>
      <c r="R68" s="160">
        <v>15</v>
      </c>
      <c r="S68" s="160" t="s">
        <v>72</v>
      </c>
      <c r="T68" s="160">
        <v>30</v>
      </c>
      <c r="U68" s="160" t="s">
        <v>72</v>
      </c>
      <c r="V68" s="160">
        <v>14</v>
      </c>
      <c r="W68" s="160" t="s">
        <v>72</v>
      </c>
      <c r="X68" s="160"/>
      <c r="Y68" s="160">
        <v>1998</v>
      </c>
      <c r="Z68" s="160">
        <v>2018</v>
      </c>
      <c r="AA68" s="160">
        <v>2018</v>
      </c>
      <c r="AB68" s="160"/>
      <c r="AC68" s="160"/>
      <c r="AD68" s="160"/>
      <c r="AE68" s="160"/>
      <c r="AF68" s="160"/>
      <c r="AG68" s="160"/>
      <c r="AJ68" s="54">
        <v>13000</v>
      </c>
      <c r="AK68" s="109">
        <v>13327</v>
      </c>
      <c r="AL68" s="109" t="s">
        <v>287</v>
      </c>
      <c r="AM68" s="109">
        <f>28800+88225+12121.01+4854</f>
        <v>134000.01</v>
      </c>
      <c r="AN68" s="109">
        <v>183120</v>
      </c>
      <c r="AO68" s="109" t="s">
        <v>261</v>
      </c>
      <c r="AP68" s="109">
        <f>AN68-AM68</f>
        <v>49119.989999999991</v>
      </c>
      <c r="AR68" s="54">
        <v>0</v>
      </c>
      <c r="AU68" s="109">
        <v>0</v>
      </c>
      <c r="BB68" s="109"/>
      <c r="BC68" s="109"/>
      <c r="BD68" s="109"/>
      <c r="BE68" s="124"/>
      <c r="BF68" s="124"/>
      <c r="BG68" s="139"/>
      <c r="BH68" s="139"/>
      <c r="BI68" s="110"/>
      <c r="BJ68" s="140"/>
      <c r="BK68" s="140"/>
      <c r="BL68" s="139"/>
      <c r="BM68" s="139"/>
      <c r="BN68" s="110"/>
      <c r="BO68" s="90">
        <v>2028</v>
      </c>
      <c r="BP68" s="54">
        <v>13000</v>
      </c>
      <c r="BQ68" s="90">
        <v>2033</v>
      </c>
      <c r="BR68" s="54">
        <v>137000</v>
      </c>
      <c r="BS68" s="54">
        <v>144</v>
      </c>
      <c r="BT68" s="54">
        <v>500</v>
      </c>
      <c r="BU68" s="90">
        <v>2004</v>
      </c>
      <c r="BV68" s="91"/>
      <c r="BW68" s="54">
        <v>53800</v>
      </c>
      <c r="BX68" s="101">
        <f>27469+41632</f>
        <v>69101</v>
      </c>
      <c r="BY68" s="101" t="s">
        <v>1</v>
      </c>
      <c r="BZ68" s="101">
        <f>BX68-BW68</f>
        <v>15301</v>
      </c>
      <c r="CA68" s="91"/>
      <c r="CB68" s="91"/>
      <c r="CC68" s="91"/>
      <c r="CD68" s="91"/>
      <c r="CE68" s="91"/>
      <c r="CF68" s="91"/>
      <c r="CG68" s="91"/>
      <c r="CH68" s="91"/>
      <c r="CI68" s="91"/>
      <c r="CJ68" s="124"/>
      <c r="CK68" s="125"/>
      <c r="CL68" s="156"/>
      <c r="CM68" s="157"/>
      <c r="CN68" s="158"/>
      <c r="CO68" s="91"/>
      <c r="CR68" s="90"/>
      <c r="CS68" s="147"/>
      <c r="CT68" s="138"/>
      <c r="CU68" s="138"/>
      <c r="CV68" s="54"/>
      <c r="CW68" s="54"/>
      <c r="CX68" s="54"/>
      <c r="CY68" s="54"/>
      <c r="CZ68" s="54"/>
      <c r="DA68" s="54"/>
      <c r="DB68" s="54"/>
      <c r="DC68" s="54"/>
      <c r="DD68" s="54"/>
    </row>
    <row r="69" spans="1:109" x14ac:dyDescent="0.2">
      <c r="A69" s="185">
        <v>2033</v>
      </c>
      <c r="B69" s="111" t="s">
        <v>311</v>
      </c>
      <c r="C69" s="160">
        <v>49</v>
      </c>
      <c r="D69" s="111" t="s">
        <v>149</v>
      </c>
      <c r="E69" s="111" t="s">
        <v>150</v>
      </c>
      <c r="F69" s="111" t="s">
        <v>312</v>
      </c>
      <c r="G69" s="160">
        <v>1</v>
      </c>
      <c r="H69" s="160">
        <v>1</v>
      </c>
      <c r="I69" s="160" t="s">
        <v>72</v>
      </c>
      <c r="J69" s="160"/>
      <c r="K69" s="160"/>
      <c r="L69" s="160">
        <v>1</v>
      </c>
      <c r="M69" s="160" t="s">
        <v>72</v>
      </c>
      <c r="N69" s="160"/>
      <c r="O69" s="160"/>
      <c r="P69" s="160"/>
      <c r="Q69" s="160"/>
      <c r="R69" s="160">
        <v>8</v>
      </c>
      <c r="S69" s="160" t="s">
        <v>72</v>
      </c>
      <c r="T69" s="160">
        <v>16</v>
      </c>
      <c r="U69" s="160" t="s">
        <v>72</v>
      </c>
      <c r="V69" s="160">
        <v>1</v>
      </c>
      <c r="W69" s="160" t="s">
        <v>72</v>
      </c>
      <c r="X69" s="160"/>
      <c r="Y69" s="160">
        <v>2003</v>
      </c>
      <c r="Z69" s="160">
        <v>2018</v>
      </c>
      <c r="AA69" s="160">
        <v>2018</v>
      </c>
      <c r="AB69" s="160"/>
      <c r="AC69" s="160"/>
      <c r="AD69" s="160"/>
      <c r="AE69" s="160"/>
      <c r="AF69" s="160"/>
      <c r="AG69" s="160" t="s">
        <v>323</v>
      </c>
      <c r="AJ69" s="54">
        <v>500</v>
      </c>
      <c r="AK69" s="109">
        <v>0</v>
      </c>
      <c r="AL69" s="109" t="s">
        <v>261</v>
      </c>
      <c r="AM69" s="109">
        <v>5900</v>
      </c>
      <c r="AN69" s="109">
        <v>9369</v>
      </c>
      <c r="AO69" s="109" t="s">
        <v>261</v>
      </c>
      <c r="AP69" s="109">
        <f>AM69+AJ69-AN69</f>
        <v>-2969</v>
      </c>
      <c r="AR69" s="54">
        <v>0</v>
      </c>
      <c r="AU69" s="109">
        <v>0</v>
      </c>
      <c r="AX69" s="91" t="s">
        <v>1</v>
      </c>
      <c r="AY69" s="91"/>
      <c r="AZ69" s="91"/>
      <c r="BA69" s="91"/>
      <c r="BB69" s="109" t="s">
        <v>1</v>
      </c>
      <c r="BC69" s="109"/>
      <c r="BD69" s="109"/>
      <c r="BE69" s="124"/>
      <c r="BF69" s="124"/>
      <c r="BG69" s="139"/>
      <c r="BH69" s="139"/>
      <c r="BI69" s="110"/>
      <c r="BJ69" s="140"/>
      <c r="BK69" s="140"/>
      <c r="BL69" s="139"/>
      <c r="BM69" s="139"/>
      <c r="BN69" s="110"/>
      <c r="BO69" s="90">
        <v>2028</v>
      </c>
      <c r="BP69" s="54">
        <v>500</v>
      </c>
      <c r="BQ69" s="90">
        <v>2033</v>
      </c>
      <c r="BR69" s="54">
        <v>8869</v>
      </c>
      <c r="BS69" s="54"/>
      <c r="BT69" s="54"/>
      <c r="BV69" s="91"/>
      <c r="CA69" s="91"/>
      <c r="CE69" s="91"/>
      <c r="CI69" s="91"/>
      <c r="CJ69" s="124"/>
      <c r="CK69" s="125"/>
      <c r="CL69" s="124"/>
      <c r="CM69" s="125"/>
      <c r="CN69" s="126"/>
      <c r="CR69" s="54"/>
      <c r="CS69" s="109"/>
      <c r="CT69" s="138"/>
      <c r="CU69" s="138"/>
      <c r="CV69" s="54"/>
      <c r="CW69" s="54"/>
      <c r="CX69" s="54"/>
      <c r="CY69" s="54"/>
      <c r="CZ69" s="54"/>
      <c r="DA69" s="54"/>
      <c r="DB69" s="54"/>
      <c r="DC69" s="54"/>
      <c r="DD69" s="54"/>
    </row>
    <row r="70" spans="1:109" x14ac:dyDescent="0.2">
      <c r="A70" s="185">
        <v>2035</v>
      </c>
      <c r="B70" s="111" t="s">
        <v>311</v>
      </c>
      <c r="C70" s="160">
        <v>36</v>
      </c>
      <c r="D70" s="111" t="s">
        <v>69</v>
      </c>
      <c r="E70" s="111" t="s">
        <v>70</v>
      </c>
      <c r="F70" s="111" t="s">
        <v>312</v>
      </c>
      <c r="G70" s="160">
        <v>2</v>
      </c>
      <c r="H70" s="160">
        <v>2</v>
      </c>
      <c r="I70" s="160" t="s">
        <v>72</v>
      </c>
      <c r="J70" s="160" t="s">
        <v>1</v>
      </c>
      <c r="K70" s="160"/>
      <c r="L70" s="160">
        <v>2</v>
      </c>
      <c r="M70" s="160" t="s">
        <v>72</v>
      </c>
      <c r="N70" s="160">
        <v>10</v>
      </c>
      <c r="O70" s="160" t="s">
        <v>72</v>
      </c>
      <c r="P70" s="160">
        <v>40</v>
      </c>
      <c r="Q70" s="160" t="s">
        <v>72</v>
      </c>
      <c r="R70" s="160"/>
      <c r="S70" s="160"/>
      <c r="T70" s="160"/>
      <c r="U70" s="160"/>
      <c r="V70" s="160">
        <v>1</v>
      </c>
      <c r="W70" s="160" t="s">
        <v>72</v>
      </c>
      <c r="X70" s="160"/>
      <c r="Y70" s="160">
        <v>2008</v>
      </c>
      <c r="Z70" s="160">
        <v>2019</v>
      </c>
      <c r="AA70" s="160">
        <v>2020</v>
      </c>
      <c r="AB70" s="160"/>
      <c r="AC70" s="160"/>
      <c r="AD70" s="160"/>
      <c r="AE70" s="160"/>
      <c r="AF70" s="160"/>
      <c r="AG70" s="160"/>
      <c r="AI70" s="87" t="s">
        <v>260</v>
      </c>
      <c r="AJ70" s="54">
        <v>1600</v>
      </c>
      <c r="AK70" s="109">
        <v>0</v>
      </c>
      <c r="AL70" s="109" t="s">
        <v>301</v>
      </c>
      <c r="AM70" s="109">
        <v>6063</v>
      </c>
      <c r="AN70" s="109">
        <v>0</v>
      </c>
      <c r="AO70" s="109" t="s">
        <v>281</v>
      </c>
      <c r="AP70" s="109" t="s">
        <v>1</v>
      </c>
      <c r="AR70" s="54">
        <v>1600</v>
      </c>
      <c r="AT70" s="54" t="s">
        <v>284</v>
      </c>
      <c r="AU70" s="54">
        <f>6063+6500</f>
        <v>12563</v>
      </c>
      <c r="BB70" s="109"/>
      <c r="BC70" s="109"/>
      <c r="BD70" s="109"/>
      <c r="BE70" s="124"/>
      <c r="BF70" s="124"/>
      <c r="BG70" s="125" t="s">
        <v>1</v>
      </c>
      <c r="BH70" s="125"/>
      <c r="BI70" s="126"/>
      <c r="BJ70" s="124"/>
      <c r="BK70" s="124"/>
      <c r="BL70" s="125" t="s">
        <v>1</v>
      </c>
      <c r="BM70" s="125"/>
      <c r="BN70" s="126"/>
      <c r="BQ70" s="90">
        <v>2023</v>
      </c>
      <c r="BR70" s="54">
        <v>15100</v>
      </c>
      <c r="BS70" s="54">
        <v>10</v>
      </c>
      <c r="BT70" s="54"/>
      <c r="BU70" s="90">
        <v>2008</v>
      </c>
      <c r="BV70" s="91" t="s">
        <v>260</v>
      </c>
      <c r="BW70" s="54">
        <v>2000</v>
      </c>
      <c r="BX70" s="101">
        <v>0</v>
      </c>
      <c r="BY70" s="101" t="s">
        <v>281</v>
      </c>
      <c r="CA70" s="91"/>
      <c r="CB70" s="54" t="s">
        <v>1</v>
      </c>
      <c r="CE70" s="91"/>
      <c r="CI70" s="91"/>
      <c r="CJ70" s="124"/>
      <c r="CK70" s="125"/>
      <c r="CL70" s="124"/>
      <c r="CM70" s="125"/>
      <c r="CN70" s="126"/>
      <c r="CR70" s="54"/>
      <c r="CS70" s="101"/>
      <c r="CT70" s="138"/>
      <c r="CU70" s="138"/>
      <c r="CV70" s="54"/>
      <c r="CW70" s="54"/>
      <c r="CX70" s="54"/>
      <c r="CY70" s="54"/>
      <c r="CZ70" s="54"/>
      <c r="DA70" s="54"/>
      <c r="DB70" s="54"/>
      <c r="DC70" s="54"/>
      <c r="DD70" s="54"/>
    </row>
    <row r="71" spans="1:109" x14ac:dyDescent="0.2">
      <c r="A71" s="185"/>
      <c r="B71" s="194" t="s">
        <v>324</v>
      </c>
      <c r="C71" s="195"/>
      <c r="D71" s="195"/>
      <c r="E71" s="196"/>
      <c r="F71" s="180"/>
      <c r="G71" s="105">
        <f>SUM(G53:G70)</f>
        <v>68</v>
      </c>
      <c r="H71" s="105">
        <f>SUM(H53:H70)</f>
        <v>62</v>
      </c>
      <c r="I71" s="105"/>
      <c r="J71" s="105">
        <f>SUM(J53:J70)</f>
        <v>6</v>
      </c>
      <c r="K71" s="105"/>
      <c r="L71" s="105">
        <f>SUM(L53:L70)</f>
        <v>67</v>
      </c>
      <c r="M71" s="105"/>
      <c r="N71" s="105">
        <f>SUM(N53:N70)</f>
        <v>74</v>
      </c>
      <c r="O71" s="105"/>
      <c r="P71" s="105">
        <f>SUM(P53:P70)</f>
        <v>168</v>
      </c>
      <c r="Q71" s="105"/>
      <c r="R71" s="105">
        <f>SUM(R53:R70)</f>
        <v>164</v>
      </c>
      <c r="S71" s="105"/>
      <c r="T71" s="105">
        <f>SUM(T53:T70)</f>
        <v>354</v>
      </c>
      <c r="U71" s="105"/>
      <c r="V71" s="105">
        <f>SUM(V53:V70)</f>
        <v>38</v>
      </c>
      <c r="W71" s="105"/>
      <c r="X71" s="105"/>
      <c r="Y71" s="105"/>
      <c r="Z71" s="105"/>
      <c r="AA71" s="105"/>
      <c r="AB71" s="105"/>
      <c r="AC71" s="105"/>
      <c r="AD71" s="105"/>
      <c r="AE71" s="105"/>
      <c r="AF71" s="105"/>
      <c r="AG71" s="105"/>
      <c r="AH71" s="87"/>
      <c r="AI71" s="132"/>
      <c r="AJ71" s="132">
        <f t="shared" ref="AJ71:AP71" si="11">SUM(AJ53:AJ70)</f>
        <v>19600</v>
      </c>
      <c r="AK71" s="132">
        <f t="shared" si="11"/>
        <v>13327</v>
      </c>
      <c r="AL71" s="132">
        <f t="shared" si="11"/>
        <v>0</v>
      </c>
      <c r="AM71" s="132">
        <f t="shared" si="11"/>
        <v>187176.01</v>
      </c>
      <c r="AN71" s="132">
        <f t="shared" si="11"/>
        <v>234124</v>
      </c>
      <c r="AO71" s="132">
        <f t="shared" si="11"/>
        <v>0</v>
      </c>
      <c r="AP71" s="132">
        <f t="shared" si="11"/>
        <v>76040.989999999991</v>
      </c>
      <c r="AQ71" s="132"/>
      <c r="AR71" s="132">
        <f>SUM(AR53:AR70)</f>
        <v>1600</v>
      </c>
      <c r="AS71" s="132">
        <v>0</v>
      </c>
      <c r="AT71" s="132">
        <f>AR71-AS71</f>
        <v>1600</v>
      </c>
      <c r="AU71" s="132">
        <f>SUM(AU53:AU70)</f>
        <v>36563</v>
      </c>
      <c r="AV71" s="132">
        <v>54842</v>
      </c>
      <c r="AW71" s="132">
        <f>AU71-AV71</f>
        <v>-18279</v>
      </c>
      <c r="AX71" s="132"/>
      <c r="AY71" s="132">
        <f>SUM(AY53:AY70)</f>
        <v>0</v>
      </c>
      <c r="AZ71" s="132">
        <v>0</v>
      </c>
      <c r="BA71" s="132"/>
      <c r="BB71" s="132">
        <f>SUM(BB53:BB70)</f>
        <v>7500</v>
      </c>
      <c r="BC71" s="132">
        <f>SUM(BC53:BC70)</f>
        <v>7500</v>
      </c>
      <c r="BD71" s="132"/>
      <c r="BE71" s="132">
        <f>SUM(BE53:BE70)</f>
        <v>0</v>
      </c>
      <c r="BF71" s="132"/>
      <c r="BG71" s="132">
        <f>SUM(BG53:BG70)</f>
        <v>0</v>
      </c>
      <c r="BH71" s="132">
        <v>0</v>
      </c>
      <c r="BI71" s="132">
        <v>0</v>
      </c>
      <c r="BJ71" s="132">
        <f>SUM(BJ53:BJ70)</f>
        <v>8000</v>
      </c>
      <c r="BK71" s="132"/>
      <c r="BL71" s="132">
        <f>SUM(BL53:BL70)</f>
        <v>17000</v>
      </c>
      <c r="BM71" s="132">
        <f>SUM(BM52:BM69)</f>
        <v>8000</v>
      </c>
      <c r="BN71" s="133">
        <f>SUM(BN52:BN70)</f>
        <v>25000</v>
      </c>
      <c r="BO71" s="132"/>
      <c r="BP71" s="133">
        <f>SUM(BP53:BP70)</f>
        <v>18400</v>
      </c>
      <c r="BQ71" s="132"/>
      <c r="BR71" s="131" t="e">
        <f>SUM(BR53:BR70)</f>
        <v>#VALUE!</v>
      </c>
      <c r="BS71" s="131"/>
      <c r="BT71" s="133"/>
      <c r="BU71" s="131"/>
      <c r="BV71" s="132"/>
      <c r="BW71" s="134">
        <f>SUM(BW53:BW70)</f>
        <v>60200</v>
      </c>
      <c r="BX71" s="134">
        <f>SUM(BX53:BX70)</f>
        <v>73661</v>
      </c>
      <c r="BY71" s="134"/>
      <c r="BZ71" s="131">
        <f>SUM(BZ53:BZ70)</f>
        <v>19861</v>
      </c>
      <c r="CA71" s="132"/>
      <c r="CB71" s="132">
        <f>SUM(CB53:CB70)</f>
        <v>1500</v>
      </c>
      <c r="CC71" s="132">
        <v>0</v>
      </c>
      <c r="CD71" s="131">
        <f>CB71-CC71</f>
        <v>1500</v>
      </c>
      <c r="CE71" s="132"/>
      <c r="CF71" s="132">
        <f>SUM(CF53:CF70)</f>
        <v>1500</v>
      </c>
      <c r="CG71" s="132">
        <f>SUM(CG53:CG70)</f>
        <v>1500</v>
      </c>
      <c r="CH71" s="131"/>
      <c r="CI71" s="132"/>
      <c r="CJ71" s="132">
        <f>SUM(CJ53:CJ70)</f>
        <v>1000</v>
      </c>
      <c r="CK71" s="132"/>
      <c r="CL71" s="132">
        <f>SUM(CL52:CL70)</f>
        <v>2500</v>
      </c>
      <c r="CM71" s="132"/>
      <c r="CN71" s="132">
        <f>SUM(CN53:CN69)</f>
        <v>3500</v>
      </c>
      <c r="CO71" s="132">
        <f t="shared" ref="CO71:CQ71" si="12">SUM(CO52:CO70)</f>
        <v>0</v>
      </c>
      <c r="CP71" s="132">
        <f t="shared" si="12"/>
        <v>1000</v>
      </c>
      <c r="CQ71" s="131">
        <f t="shared" si="12"/>
        <v>0</v>
      </c>
      <c r="CR71" s="135"/>
      <c r="CS71" s="136">
        <f>SUM(CS53:CS70)</f>
        <v>0</v>
      </c>
      <c r="CT71" s="136"/>
      <c r="CU71" s="131"/>
      <c r="CV71" s="131"/>
      <c r="CW71" s="131"/>
      <c r="CX71" s="131"/>
      <c r="CY71" s="131"/>
      <c r="CZ71" s="131"/>
      <c r="DA71" s="131"/>
      <c r="DB71" s="131"/>
      <c r="DC71" s="131"/>
      <c r="DD71" s="130"/>
    </row>
    <row r="72" spans="1:109" s="4" customFormat="1" x14ac:dyDescent="0.2">
      <c r="A72" s="186"/>
      <c r="C72" s="92"/>
      <c r="D72" s="187"/>
      <c r="E72" s="92"/>
      <c r="F72" s="92"/>
      <c r="G72" s="93"/>
      <c r="H72" s="93"/>
      <c r="I72" s="93"/>
      <c r="J72" s="93"/>
      <c r="K72" s="93"/>
      <c r="L72" s="93"/>
      <c r="M72" s="93"/>
      <c r="N72" s="93"/>
      <c r="O72" s="93"/>
      <c r="P72" s="93"/>
      <c r="Q72" s="93"/>
      <c r="R72" s="93"/>
      <c r="S72" s="93"/>
      <c r="T72" s="93"/>
      <c r="U72" s="93"/>
      <c r="V72" s="93"/>
      <c r="W72" s="93"/>
      <c r="X72" s="93"/>
      <c r="Y72" s="93"/>
      <c r="Z72" s="93"/>
      <c r="AA72" s="93"/>
      <c r="AB72" s="93"/>
      <c r="AC72" s="93"/>
      <c r="AD72" s="93"/>
      <c r="AE72" s="93"/>
      <c r="AF72" s="93"/>
      <c r="AG72" s="188"/>
      <c r="AH72" s="93"/>
      <c r="AI72" s="93"/>
      <c r="AJ72" s="98"/>
      <c r="AK72" s="100"/>
      <c r="AL72" s="100"/>
      <c r="AM72" s="98"/>
      <c r="AN72" s="100"/>
      <c r="AO72" s="100"/>
      <c r="AP72" s="100"/>
      <c r="AQ72" s="95"/>
      <c r="AR72" s="54"/>
      <c r="AS72" s="54"/>
      <c r="AT72" s="54"/>
      <c r="AU72" s="95"/>
      <c r="AV72" s="95"/>
      <c r="AW72" s="95"/>
      <c r="AX72" s="95"/>
      <c r="AY72" s="95"/>
      <c r="AZ72" s="95"/>
      <c r="BA72" s="95"/>
      <c r="BB72" s="95"/>
      <c r="BC72" s="95"/>
      <c r="BD72" s="95"/>
      <c r="BE72" s="95"/>
      <c r="BF72" s="95"/>
      <c r="BG72" s="95"/>
      <c r="BH72" s="95"/>
      <c r="BI72" s="95"/>
      <c r="BJ72" s="95"/>
      <c r="BK72" s="95"/>
      <c r="BL72" s="95"/>
      <c r="BM72" s="95"/>
      <c r="BN72" s="95"/>
      <c r="BO72" s="97"/>
      <c r="BP72" s="95"/>
      <c r="BQ72" s="97"/>
      <c r="BR72" s="95"/>
      <c r="BS72" s="93"/>
      <c r="BT72" s="93"/>
      <c r="BU72" s="93"/>
      <c r="BV72" s="93"/>
      <c r="BW72" s="95"/>
      <c r="BX72" s="102"/>
      <c r="BY72" s="102"/>
      <c r="BZ72" s="102"/>
      <c r="CA72" s="93"/>
      <c r="CB72" s="95"/>
      <c r="CC72" s="95"/>
      <c r="CD72" s="95"/>
      <c r="CE72" s="93"/>
      <c r="CF72" s="95"/>
      <c r="CG72" s="95"/>
      <c r="CH72" s="95"/>
      <c r="CI72" s="93"/>
      <c r="CJ72" s="95"/>
      <c r="CK72" s="95"/>
      <c r="CL72" s="95"/>
      <c r="CM72" s="95"/>
      <c r="CN72" s="95"/>
      <c r="CO72" s="95"/>
      <c r="CP72" s="95"/>
      <c r="CQ72" s="95"/>
      <c r="CR72" s="93"/>
      <c r="CS72" s="103"/>
      <c r="CT72" s="94"/>
      <c r="CU72" s="94"/>
      <c r="CV72" s="93"/>
      <c r="CW72" s="93"/>
      <c r="CX72" s="93"/>
      <c r="CY72" s="93"/>
      <c r="CZ72" s="93"/>
      <c r="DA72" s="93"/>
      <c r="DB72" s="93"/>
      <c r="DC72" s="93"/>
      <c r="DD72" s="93"/>
      <c r="DE72" s="92"/>
    </row>
    <row r="73" spans="1:109" s="4" customFormat="1" x14ac:dyDescent="0.2">
      <c r="A73" s="189"/>
      <c r="B73" s="84" t="s">
        <v>167</v>
      </c>
      <c r="C73" s="84"/>
      <c r="D73" s="81" t="s">
        <v>1</v>
      </c>
      <c r="E73" s="84"/>
      <c r="F73" s="84"/>
      <c r="G73" s="83">
        <f>G11+G14+G34+G51+G71</f>
        <v>449</v>
      </c>
      <c r="H73" s="83">
        <f>H11+H14+H34+H51+H71</f>
        <v>367</v>
      </c>
      <c r="I73" s="83"/>
      <c r="J73" s="83">
        <f>J11+J14+J34+J51+J71</f>
        <v>82</v>
      </c>
      <c r="K73" s="83"/>
      <c r="L73" s="83">
        <f>L11+L14+L34+L51+L71</f>
        <v>448</v>
      </c>
      <c r="M73" s="83"/>
      <c r="N73" s="83">
        <f>N11+N14+N34+N51+N71</f>
        <v>363</v>
      </c>
      <c r="O73" s="83"/>
      <c r="P73" s="83">
        <f>P11+P14+P34+P51+P71</f>
        <v>844</v>
      </c>
      <c r="Q73" s="83"/>
      <c r="R73" s="83">
        <f>R11+R14+R34+R51+R71</f>
        <v>463</v>
      </c>
      <c r="S73" s="83"/>
      <c r="T73" s="83">
        <f>T11+T14+T34+T51+T71</f>
        <v>980</v>
      </c>
      <c r="U73" s="83"/>
      <c r="V73" s="83">
        <f>V11+V14+V34+V51+V71</f>
        <v>105</v>
      </c>
      <c r="W73" s="83"/>
      <c r="X73" s="85"/>
      <c r="Y73" s="85"/>
      <c r="Z73" s="85"/>
      <c r="AA73" s="85"/>
      <c r="AB73" s="85"/>
      <c r="AC73" s="85"/>
      <c r="AD73" s="85"/>
      <c r="AE73" s="85"/>
      <c r="AF73" s="85"/>
      <c r="AG73" s="85"/>
      <c r="AH73" s="93"/>
      <c r="AI73" s="93"/>
      <c r="AJ73" s="107"/>
      <c r="AK73" s="108"/>
      <c r="AL73" s="108"/>
      <c r="AM73" s="95"/>
      <c r="AN73" s="100"/>
      <c r="AO73" s="100"/>
      <c r="AP73" s="100"/>
      <c r="AQ73" s="54"/>
      <c r="AR73" s="54"/>
      <c r="AS73" s="54"/>
      <c r="AT73" s="54" t="s">
        <v>1</v>
      </c>
      <c r="AU73" s="54" t="s">
        <v>1</v>
      </c>
      <c r="AV73" s="54" t="s">
        <v>1</v>
      </c>
      <c r="AW73" s="54"/>
      <c r="AX73" s="95"/>
      <c r="AY73" s="95"/>
      <c r="AZ73" s="95"/>
      <c r="BA73" s="95"/>
      <c r="BB73" s="95"/>
      <c r="BC73" s="95"/>
      <c r="BD73" s="95"/>
      <c r="BE73" s="95"/>
      <c r="BF73" s="95"/>
      <c r="BG73" s="95"/>
      <c r="BH73" s="95"/>
      <c r="BI73" s="95"/>
      <c r="BJ73" s="95"/>
      <c r="BK73" s="95"/>
      <c r="BL73" s="95"/>
      <c r="BM73" s="95"/>
      <c r="BN73" s="95"/>
      <c r="BO73" s="97"/>
      <c r="BP73" s="95"/>
      <c r="BQ73" s="97"/>
      <c r="BR73" s="95"/>
      <c r="BS73" s="93"/>
      <c r="BT73" s="93"/>
      <c r="BU73" s="93"/>
      <c r="BV73" s="93"/>
      <c r="BW73" s="98"/>
      <c r="BX73" s="102"/>
      <c r="BY73" s="102"/>
      <c r="BZ73" s="102"/>
      <c r="CA73" s="54"/>
      <c r="CB73" s="54"/>
      <c r="CC73" s="54"/>
      <c r="CD73" s="54"/>
      <c r="CE73" s="93"/>
      <c r="CF73" s="95"/>
      <c r="CG73" s="95"/>
      <c r="CH73" s="95"/>
      <c r="CI73" s="93"/>
      <c r="CJ73" s="95"/>
      <c r="CK73" s="95"/>
      <c r="CL73" s="95"/>
      <c r="CM73" s="95"/>
      <c r="CN73" s="95"/>
      <c r="CO73" s="95"/>
      <c r="CP73" s="95"/>
      <c r="CQ73" s="95"/>
      <c r="CR73" s="93"/>
      <c r="CS73" s="103"/>
      <c r="CT73" s="94"/>
      <c r="CU73" s="94"/>
      <c r="CV73" s="93"/>
      <c r="CW73" s="93"/>
      <c r="CX73" s="93"/>
      <c r="CY73" s="93"/>
      <c r="CZ73" s="93"/>
      <c r="DA73" s="93"/>
      <c r="DB73" s="93"/>
      <c r="DC73" s="93"/>
      <c r="DD73" s="93"/>
      <c r="DE73" s="92"/>
    </row>
    <row r="74" spans="1:109" s="4" customFormat="1" x14ac:dyDescent="0.2">
      <c r="B74" s="68"/>
      <c r="C74" s="68"/>
      <c r="D74" s="3"/>
      <c r="E74" s="68"/>
      <c r="F74" s="68"/>
      <c r="G74" s="91"/>
      <c r="H74" s="91"/>
      <c r="I74" s="91"/>
      <c r="J74" s="91"/>
      <c r="K74" s="91"/>
      <c r="L74" s="91"/>
      <c r="M74" s="91"/>
      <c r="N74" s="91"/>
      <c r="O74" s="91"/>
      <c r="P74" s="91"/>
      <c r="Q74" s="91"/>
      <c r="R74" s="91"/>
      <c r="S74" s="91"/>
      <c r="T74" s="91"/>
      <c r="U74" s="91"/>
      <c r="V74" s="91"/>
      <c r="W74" s="91"/>
      <c r="X74" s="116"/>
      <c r="Y74" s="116"/>
      <c r="Z74" s="116"/>
      <c r="AA74" s="116"/>
      <c r="AB74" s="116"/>
      <c r="AC74" s="116"/>
      <c r="AD74" s="116"/>
      <c r="AE74" s="116"/>
      <c r="AF74" s="116"/>
      <c r="AG74" s="116"/>
      <c r="AH74" s="93"/>
      <c r="AI74" s="93"/>
      <c r="AJ74" s="107"/>
      <c r="AK74" s="108"/>
      <c r="AL74" s="108"/>
      <c r="AM74" s="95"/>
      <c r="AN74" s="100"/>
      <c r="AO74" s="100"/>
      <c r="AP74" s="100"/>
      <c r="AQ74" s="54"/>
      <c r="AR74" s="54"/>
      <c r="AS74" s="54"/>
      <c r="AT74" s="54"/>
      <c r="AU74" s="54"/>
      <c r="AV74" s="54"/>
      <c r="AW74" s="54"/>
      <c r="AX74" s="95"/>
      <c r="AY74" s="95"/>
      <c r="AZ74" s="95"/>
      <c r="BA74" s="95"/>
      <c r="BB74" s="95"/>
      <c r="BC74" s="95"/>
      <c r="BD74" s="95"/>
      <c r="BE74" s="95"/>
      <c r="BF74" s="95"/>
      <c r="BG74" s="95"/>
      <c r="BH74" s="95"/>
      <c r="BI74" s="95"/>
      <c r="BJ74" s="95"/>
      <c r="BK74" s="95"/>
      <c r="BL74" s="95"/>
      <c r="BM74" s="95"/>
      <c r="BN74" s="95"/>
      <c r="BO74" s="97"/>
      <c r="BP74" s="95"/>
      <c r="BQ74" s="97"/>
      <c r="BR74" s="95"/>
      <c r="BS74" s="93"/>
      <c r="BT74" s="93"/>
      <c r="BU74" s="93"/>
      <c r="BV74" s="93"/>
      <c r="BW74" s="98"/>
      <c r="BX74" s="102"/>
      <c r="BY74" s="102"/>
      <c r="BZ74" s="102"/>
      <c r="CA74" s="54"/>
      <c r="CB74" s="54"/>
      <c r="CC74" s="54"/>
      <c r="CD74" s="54"/>
      <c r="CE74" s="93"/>
      <c r="CF74" s="95"/>
      <c r="CG74" s="95"/>
      <c r="CH74" s="95"/>
      <c r="CI74" s="93"/>
      <c r="CJ74" s="95"/>
      <c r="CK74" s="95"/>
      <c r="CL74" s="95"/>
      <c r="CM74" s="95"/>
      <c r="CN74" s="95"/>
      <c r="CO74" s="95"/>
      <c r="CP74" s="95"/>
      <c r="CQ74" s="95"/>
      <c r="CR74" s="93"/>
      <c r="CS74" s="103"/>
      <c r="CT74" s="94"/>
      <c r="CU74" s="94"/>
      <c r="CV74" s="93"/>
      <c r="CW74" s="93"/>
      <c r="CX74" s="93"/>
      <c r="CY74" s="93"/>
      <c r="CZ74" s="93"/>
      <c r="DA74" s="93"/>
      <c r="DB74" s="93"/>
      <c r="DC74" s="93"/>
      <c r="DD74" s="93"/>
      <c r="DE74" s="92"/>
    </row>
    <row r="75" spans="1:109" s="4" customFormat="1" x14ac:dyDescent="0.2">
      <c r="B75" s="68"/>
      <c r="C75" s="68"/>
      <c r="D75" s="3"/>
      <c r="E75" s="68"/>
      <c r="F75" s="68"/>
      <c r="G75" s="91"/>
      <c r="H75" s="91"/>
      <c r="I75" s="91"/>
      <c r="J75" s="91"/>
      <c r="K75" s="91"/>
      <c r="L75" s="91"/>
      <c r="M75" s="91"/>
      <c r="N75" s="91"/>
      <c r="O75" s="91"/>
      <c r="P75" s="91"/>
      <c r="Q75" s="91"/>
      <c r="R75" s="91"/>
      <c r="S75" s="91"/>
      <c r="T75" s="91"/>
      <c r="U75" s="91"/>
      <c r="V75" s="91"/>
      <c r="W75" s="91"/>
      <c r="X75" s="116"/>
      <c r="Y75" s="116"/>
      <c r="Z75" s="116"/>
      <c r="AA75" s="116"/>
      <c r="AB75" s="116"/>
      <c r="AC75" s="116"/>
      <c r="AD75" s="116"/>
      <c r="AE75" s="116"/>
      <c r="AF75" s="116"/>
      <c r="AG75" s="116"/>
      <c r="AH75" s="93"/>
      <c r="AI75" s="93"/>
      <c r="AJ75" s="107"/>
      <c r="AK75" s="108"/>
      <c r="AL75" s="108"/>
      <c r="AM75" s="95"/>
      <c r="AN75" s="100"/>
      <c r="AO75" s="100"/>
      <c r="AP75" s="100"/>
      <c r="AQ75" s="54"/>
      <c r="AR75" s="54"/>
      <c r="AS75" s="54"/>
      <c r="AT75" s="54"/>
      <c r="AU75" s="54"/>
      <c r="AV75" s="54"/>
      <c r="AW75" s="54"/>
      <c r="AX75" s="95"/>
      <c r="AY75" s="95"/>
      <c r="AZ75" s="95"/>
      <c r="BA75" s="95"/>
      <c r="BB75" s="95"/>
      <c r="BC75" s="95"/>
      <c r="BD75" s="95"/>
      <c r="BE75" s="95"/>
      <c r="BF75" s="95"/>
      <c r="BG75" s="95"/>
      <c r="BH75" s="95"/>
      <c r="BI75" s="95"/>
      <c r="BJ75" s="95"/>
      <c r="BK75" s="95"/>
      <c r="BL75" s="95"/>
      <c r="BM75" s="95"/>
      <c r="BN75" s="95"/>
      <c r="BO75" s="97"/>
      <c r="BP75" s="95"/>
      <c r="BQ75" s="97"/>
      <c r="BR75" s="95"/>
      <c r="BS75" s="93"/>
      <c r="BT75" s="93"/>
      <c r="BU75" s="93"/>
      <c r="BV75" s="93"/>
      <c r="BW75" s="98"/>
      <c r="BX75" s="102"/>
      <c r="BY75" s="102"/>
      <c r="BZ75" s="102"/>
      <c r="CA75" s="54"/>
      <c r="CB75" s="54"/>
      <c r="CC75" s="54"/>
      <c r="CD75" s="54"/>
      <c r="CE75" s="93"/>
      <c r="CF75" s="95"/>
      <c r="CG75" s="95"/>
      <c r="CH75" s="95"/>
      <c r="CI75" s="93"/>
      <c r="CJ75" s="95"/>
      <c r="CK75" s="95"/>
      <c r="CL75" s="95"/>
      <c r="CM75" s="95"/>
      <c r="CN75" s="95"/>
      <c r="CO75" s="95"/>
      <c r="CP75" s="95"/>
      <c r="CQ75" s="95"/>
      <c r="CR75" s="93"/>
      <c r="CS75" s="103"/>
      <c r="CT75" s="94"/>
      <c r="CU75" s="94"/>
      <c r="CV75" s="93"/>
      <c r="CW75" s="93"/>
      <c r="CX75" s="93"/>
      <c r="CY75" s="93"/>
      <c r="CZ75" s="93"/>
      <c r="DA75" s="93"/>
      <c r="DB75" s="93"/>
      <c r="DC75" s="93"/>
      <c r="DD75" s="93"/>
      <c r="DE75" s="92"/>
    </row>
    <row r="76" spans="1:109" s="4" customFormat="1" x14ac:dyDescent="0.2">
      <c r="B76" s="68"/>
      <c r="C76" s="68"/>
      <c r="D76" s="3"/>
      <c r="E76" s="68"/>
      <c r="F76" s="68"/>
      <c r="G76" s="91"/>
      <c r="H76" s="91"/>
      <c r="I76" s="91"/>
      <c r="J76" s="91"/>
      <c r="K76" s="91"/>
      <c r="L76" s="91"/>
      <c r="M76" s="91"/>
      <c r="N76" s="91"/>
      <c r="O76" s="91"/>
      <c r="P76" s="91"/>
      <c r="Q76" s="91"/>
      <c r="R76" s="91"/>
      <c r="S76" s="91"/>
      <c r="T76" s="91"/>
      <c r="U76" s="91"/>
      <c r="V76" s="91"/>
      <c r="W76" s="91"/>
      <c r="X76" s="116"/>
      <c r="Y76" s="116"/>
      <c r="Z76" s="116"/>
      <c r="AA76" s="116"/>
      <c r="AB76" s="116"/>
      <c r="AC76" s="116"/>
      <c r="AD76" s="116"/>
      <c r="AE76" s="116"/>
      <c r="AF76" s="116"/>
      <c r="AG76" s="116"/>
      <c r="AH76" s="93"/>
      <c r="AI76" s="93"/>
      <c r="AJ76" s="107"/>
      <c r="AK76" s="108"/>
      <c r="AL76" s="108"/>
      <c r="AM76" s="95"/>
      <c r="AN76" s="100"/>
      <c r="AO76" s="100"/>
      <c r="AP76" s="100"/>
      <c r="AQ76" s="54"/>
      <c r="AR76" s="54"/>
      <c r="AS76" s="54"/>
      <c r="AT76" s="54"/>
      <c r="AU76" s="54"/>
      <c r="AV76" s="54"/>
      <c r="AW76" s="54"/>
      <c r="AX76" s="95"/>
      <c r="AY76" s="95"/>
      <c r="AZ76" s="95"/>
      <c r="BA76" s="95"/>
      <c r="BB76" s="95"/>
      <c r="BC76" s="95"/>
      <c r="BD76" s="95"/>
      <c r="BE76" s="95"/>
      <c r="BF76" s="95"/>
      <c r="BG76" s="95"/>
      <c r="BH76" s="95"/>
      <c r="BI76" s="95"/>
      <c r="BJ76" s="95"/>
      <c r="BK76" s="95"/>
      <c r="BL76" s="95"/>
      <c r="BM76" s="95"/>
      <c r="BN76" s="95"/>
      <c r="BO76" s="97"/>
      <c r="BP76" s="95"/>
      <c r="BQ76" s="97"/>
      <c r="BR76" s="95"/>
      <c r="BS76" s="93"/>
      <c r="BT76" s="93"/>
      <c r="BU76" s="93"/>
      <c r="BV76" s="93"/>
      <c r="BW76" s="98"/>
      <c r="BX76" s="102"/>
      <c r="BY76" s="102"/>
      <c r="BZ76" s="102"/>
      <c r="CA76" s="54"/>
      <c r="CB76" s="54"/>
      <c r="CC76" s="54"/>
      <c r="CD76" s="54"/>
      <c r="CE76" s="93"/>
      <c r="CF76" s="95"/>
      <c r="CG76" s="95"/>
      <c r="CH76" s="95"/>
      <c r="CI76" s="93"/>
      <c r="CJ76" s="95"/>
      <c r="CK76" s="95"/>
      <c r="CL76" s="95"/>
      <c r="CM76" s="95"/>
      <c r="CN76" s="95"/>
      <c r="CO76" s="95"/>
      <c r="CP76" s="95"/>
      <c r="CQ76" s="95"/>
      <c r="CR76" s="93"/>
      <c r="CS76" s="103"/>
      <c r="CT76" s="94"/>
      <c r="CU76" s="94"/>
      <c r="CV76" s="93"/>
      <c r="CW76" s="93"/>
      <c r="CX76" s="93"/>
      <c r="CY76" s="93"/>
      <c r="CZ76" s="93"/>
      <c r="DA76" s="93"/>
      <c r="DB76" s="93"/>
      <c r="DC76" s="93"/>
      <c r="DD76" s="93"/>
      <c r="DE76" s="92"/>
    </row>
    <row r="77" spans="1:109" s="4" customFormat="1" x14ac:dyDescent="0.2">
      <c r="B77" s="68"/>
      <c r="C77" s="68"/>
      <c r="D77" s="3"/>
      <c r="E77" s="68"/>
      <c r="F77" s="68"/>
      <c r="G77" s="91"/>
      <c r="H77" s="91"/>
      <c r="I77" s="91"/>
      <c r="J77" s="91"/>
      <c r="K77" s="91"/>
      <c r="L77" s="91"/>
      <c r="M77" s="91"/>
      <c r="N77" s="91"/>
      <c r="O77" s="91"/>
      <c r="P77" s="91"/>
      <c r="Q77" s="91"/>
      <c r="R77" s="91"/>
      <c r="S77" s="91"/>
      <c r="T77" s="91"/>
      <c r="U77" s="91"/>
      <c r="V77" s="91"/>
      <c r="W77" s="91"/>
      <c r="X77" s="116"/>
      <c r="Y77" s="116"/>
      <c r="Z77" s="116"/>
      <c r="AA77" s="116"/>
      <c r="AB77" s="116"/>
      <c r="AC77" s="116"/>
      <c r="AD77" s="116"/>
      <c r="AE77" s="116"/>
      <c r="AF77" s="116"/>
      <c r="AG77" s="116"/>
      <c r="AH77" s="93"/>
      <c r="AI77" s="93"/>
      <c r="AJ77" s="107"/>
      <c r="AK77" s="108"/>
      <c r="AL77" s="108"/>
      <c r="AM77" s="95"/>
      <c r="AN77" s="100"/>
      <c r="AO77" s="100"/>
      <c r="AP77" s="100"/>
      <c r="AQ77" s="54"/>
      <c r="AR77" s="54"/>
      <c r="AS77" s="54"/>
      <c r="AT77" s="54"/>
      <c r="AU77" s="54"/>
      <c r="AV77" s="54"/>
      <c r="AW77" s="54"/>
      <c r="AX77" s="95"/>
      <c r="AY77" s="95"/>
      <c r="AZ77" s="95"/>
      <c r="BA77" s="95"/>
      <c r="BB77" s="95"/>
      <c r="BC77" s="95"/>
      <c r="BD77" s="95"/>
      <c r="BE77" s="95"/>
      <c r="BF77" s="95"/>
      <c r="BG77" s="95"/>
      <c r="BH77" s="95"/>
      <c r="BI77" s="95"/>
      <c r="BJ77" s="95"/>
      <c r="BK77" s="95"/>
      <c r="BL77" s="95"/>
      <c r="BM77" s="95"/>
      <c r="BN77" s="95"/>
      <c r="BO77" s="97"/>
      <c r="BP77" s="95"/>
      <c r="BQ77" s="97"/>
      <c r="BR77" s="95"/>
      <c r="BS77" s="93"/>
      <c r="BT77" s="93"/>
      <c r="BU77" s="93"/>
      <c r="BV77" s="93"/>
      <c r="BW77" s="98"/>
      <c r="BX77" s="102"/>
      <c r="BY77" s="102"/>
      <c r="BZ77" s="102"/>
      <c r="CA77" s="54"/>
      <c r="CB77" s="54"/>
      <c r="CC77" s="54"/>
      <c r="CD77" s="54"/>
      <c r="CE77" s="93"/>
      <c r="CF77" s="95"/>
      <c r="CG77" s="95"/>
      <c r="CH77" s="95"/>
      <c r="CI77" s="93"/>
      <c r="CJ77" s="95"/>
      <c r="CK77" s="95"/>
      <c r="CL77" s="95"/>
      <c r="CM77" s="95"/>
      <c r="CN77" s="95"/>
      <c r="CO77" s="95"/>
      <c r="CP77" s="95"/>
      <c r="CQ77" s="95"/>
      <c r="CR77" s="93"/>
      <c r="CS77" s="103"/>
      <c r="CT77" s="94"/>
      <c r="CU77" s="94"/>
      <c r="CV77" s="93"/>
      <c r="CW77" s="93"/>
      <c r="CX77" s="93"/>
      <c r="CY77" s="93"/>
      <c r="CZ77" s="93"/>
      <c r="DA77" s="93"/>
      <c r="DB77" s="93"/>
      <c r="DC77" s="93"/>
      <c r="DD77" s="93"/>
      <c r="DE77" s="92"/>
    </row>
    <row r="78" spans="1:109" x14ac:dyDescent="0.2">
      <c r="C78" s="106"/>
      <c r="BM78" s="54" t="s">
        <v>1</v>
      </c>
      <c r="BP78" s="54" t="s">
        <v>230</v>
      </c>
    </row>
    <row r="79" spans="1:109" x14ac:dyDescent="0.2">
      <c r="C79" s="106"/>
    </row>
    <row r="80" spans="1:109" x14ac:dyDescent="0.2">
      <c r="C80" s="106"/>
    </row>
  </sheetData>
  <sortState xmlns:xlrd2="http://schemas.microsoft.com/office/spreadsheetml/2017/richdata2" ref="A53:DH70">
    <sortCondition ref="A53:A70"/>
  </sortState>
  <mergeCells count="29">
    <mergeCell ref="G2:AG2"/>
    <mergeCell ref="X3:X4"/>
    <mergeCell ref="Y3:Y4"/>
    <mergeCell ref="Z3:Z4"/>
    <mergeCell ref="AA3:AA4"/>
    <mergeCell ref="AB3:AB4"/>
    <mergeCell ref="AG3:AG4"/>
    <mergeCell ref="H3:I3"/>
    <mergeCell ref="J3:K3"/>
    <mergeCell ref="L3:M3"/>
    <mergeCell ref="N3:O3"/>
    <mergeCell ref="P3:Q3"/>
    <mergeCell ref="R3:S3"/>
    <mergeCell ref="AC3:AC4"/>
    <mergeCell ref="AD3:AD4"/>
    <mergeCell ref="AE3:AE4"/>
    <mergeCell ref="B51:E51"/>
    <mergeCell ref="B71:E71"/>
    <mergeCell ref="T3:U3"/>
    <mergeCell ref="B3:B4"/>
    <mergeCell ref="C3:C4"/>
    <mergeCell ref="D3:D4"/>
    <mergeCell ref="E3:E4"/>
    <mergeCell ref="F3:F4"/>
    <mergeCell ref="AF3:AF4"/>
    <mergeCell ref="B11:E11"/>
    <mergeCell ref="V3:W3"/>
    <mergeCell ref="B14:E14"/>
    <mergeCell ref="B34:E34"/>
  </mergeCells>
  <phoneticPr fontId="19" type="noConversion"/>
  <conditionalFormatting sqref="I5:I10">
    <cfRule type="cellIs" dxfId="188" priority="305" operator="equal">
      <formula>"O"</formula>
    </cfRule>
    <cfRule type="cellIs" dxfId="187" priority="306" operator="equal">
      <formula>"V"</formula>
    </cfRule>
    <cfRule type="cellIs" dxfId="186" priority="307" operator="equal">
      <formula>"G"</formula>
    </cfRule>
    <cfRule type="iconSet" priority="308">
      <iconSet iconSet="3Flags">
        <cfvo type="percent" val="0"/>
        <cfvo type="percent" val="33"/>
        <cfvo type="percent" val="67"/>
      </iconSet>
    </cfRule>
  </conditionalFormatting>
  <conditionalFormatting sqref="I13">
    <cfRule type="cellIs" dxfId="185" priority="269" operator="equal">
      <formula>"O"</formula>
    </cfRule>
    <cfRule type="cellIs" dxfId="184" priority="270" operator="equal">
      <formula>"V"</formula>
    </cfRule>
    <cfRule type="cellIs" dxfId="183" priority="271" operator="equal">
      <formula>"G"</formula>
    </cfRule>
    <cfRule type="iconSet" priority="272">
      <iconSet iconSet="3Flags">
        <cfvo type="percent" val="0"/>
        <cfvo type="percent" val="33"/>
        <cfvo type="percent" val="67"/>
      </iconSet>
    </cfRule>
  </conditionalFormatting>
  <conditionalFormatting sqref="I16:I17 I19:I33">
    <cfRule type="cellIs" dxfId="182" priority="233" operator="equal">
      <formula>"O"</formula>
    </cfRule>
    <cfRule type="cellIs" dxfId="181" priority="234" operator="equal">
      <formula>"V"</formula>
    </cfRule>
    <cfRule type="cellIs" dxfId="180" priority="235" operator="equal">
      <formula>"G"</formula>
    </cfRule>
    <cfRule type="iconSet" priority="236">
      <iconSet iconSet="3Flags">
        <cfvo type="percent" val="0"/>
        <cfvo type="percent" val="33"/>
        <cfvo type="percent" val="67"/>
      </iconSet>
    </cfRule>
  </conditionalFormatting>
  <conditionalFormatting sqref="I36:I43 I48:I50 I45:I46">
    <cfRule type="cellIs" dxfId="179" priority="309" operator="equal">
      <formula>"O"</formula>
    </cfRule>
    <cfRule type="cellIs" dxfId="178" priority="310" operator="equal">
      <formula>"V"</formula>
    </cfRule>
    <cfRule type="cellIs" dxfId="177" priority="311" operator="equal">
      <formula>"G"</formula>
    </cfRule>
    <cfRule type="iconSet" priority="312">
      <iconSet iconSet="3Flags">
        <cfvo type="percent" val="0"/>
        <cfvo type="percent" val="33"/>
        <cfvo type="percent" val="67"/>
      </iconSet>
    </cfRule>
  </conditionalFormatting>
  <conditionalFormatting sqref="I65:I70 I53:I63">
    <cfRule type="cellIs" dxfId="176" priority="125" operator="equal">
      <formula>"O"</formula>
    </cfRule>
    <cfRule type="cellIs" dxfId="175" priority="126" operator="equal">
      <formula>"V"</formula>
    </cfRule>
    <cfRule type="cellIs" dxfId="174" priority="127" operator="equal">
      <formula>"G"</formula>
    </cfRule>
    <cfRule type="iconSet" priority="128">
      <iconSet iconSet="3Flags">
        <cfvo type="percent" val="0"/>
        <cfvo type="percent" val="33"/>
        <cfvo type="percent" val="67"/>
      </iconSet>
    </cfRule>
  </conditionalFormatting>
  <conditionalFormatting sqref="K5:K10">
    <cfRule type="cellIs" dxfId="173" priority="301" operator="equal">
      <formula>"O"</formula>
    </cfRule>
    <cfRule type="cellIs" dxfId="172" priority="302" operator="equal">
      <formula>"V"</formula>
    </cfRule>
    <cfRule type="cellIs" dxfId="171" priority="303" operator="equal">
      <formula>"G"</formula>
    </cfRule>
    <cfRule type="iconSet" priority="304">
      <iconSet iconSet="3Flags">
        <cfvo type="percent" val="0"/>
        <cfvo type="percent" val="33"/>
        <cfvo type="percent" val="67"/>
      </iconSet>
    </cfRule>
  </conditionalFormatting>
  <conditionalFormatting sqref="K13">
    <cfRule type="cellIs" dxfId="170" priority="265" operator="equal">
      <formula>"O"</formula>
    </cfRule>
    <cfRule type="cellIs" dxfId="169" priority="266" operator="equal">
      <formula>"V"</formula>
    </cfRule>
    <cfRule type="cellIs" dxfId="168" priority="267" operator="equal">
      <formula>"G"</formula>
    </cfRule>
    <cfRule type="iconSet" priority="268">
      <iconSet iconSet="3Flags">
        <cfvo type="percent" val="0"/>
        <cfvo type="percent" val="33"/>
        <cfvo type="percent" val="67"/>
      </iconSet>
    </cfRule>
  </conditionalFormatting>
  <conditionalFormatting sqref="K16:K33">
    <cfRule type="cellIs" dxfId="167" priority="229" operator="equal">
      <formula>"O"</formula>
    </cfRule>
    <cfRule type="cellIs" dxfId="166" priority="230" operator="equal">
      <formula>"V"</formula>
    </cfRule>
    <cfRule type="cellIs" dxfId="165" priority="231" operator="equal">
      <formula>"G"</formula>
    </cfRule>
    <cfRule type="iconSet" priority="232">
      <iconSet iconSet="3Flags">
        <cfvo type="percent" val="0"/>
        <cfvo type="percent" val="33"/>
        <cfvo type="percent" val="67"/>
      </iconSet>
    </cfRule>
  </conditionalFormatting>
  <conditionalFormatting sqref="K36:K40 K42:K50">
    <cfRule type="cellIs" dxfId="164" priority="317" operator="equal">
      <formula>"O"</formula>
    </cfRule>
    <cfRule type="cellIs" dxfId="163" priority="318" operator="equal">
      <formula>"V"</formula>
    </cfRule>
    <cfRule type="cellIs" dxfId="162" priority="319" operator="equal">
      <formula>"G"</formula>
    </cfRule>
    <cfRule type="iconSet" priority="320">
      <iconSet iconSet="3Flags">
        <cfvo type="percent" val="0"/>
        <cfvo type="percent" val="33"/>
        <cfvo type="percent" val="67"/>
      </iconSet>
    </cfRule>
  </conditionalFormatting>
  <conditionalFormatting sqref="K53:K70">
    <cfRule type="cellIs" dxfId="161" priority="121" operator="equal">
      <formula>"O"</formula>
    </cfRule>
    <cfRule type="cellIs" dxfId="160" priority="122" operator="equal">
      <formula>"V"</formula>
    </cfRule>
    <cfRule type="cellIs" dxfId="159" priority="123" operator="equal">
      <formula>"G"</formula>
    </cfRule>
    <cfRule type="iconSet" priority="124">
      <iconSet iconSet="3Flags">
        <cfvo type="percent" val="0"/>
        <cfvo type="percent" val="33"/>
        <cfvo type="percent" val="67"/>
      </iconSet>
    </cfRule>
  </conditionalFormatting>
  <conditionalFormatting sqref="M5:M10">
    <cfRule type="cellIs" dxfId="158" priority="297" operator="equal">
      <formula>"O"</formula>
    </cfRule>
    <cfRule type="cellIs" dxfId="157" priority="298" operator="equal">
      <formula>"V"</formula>
    </cfRule>
    <cfRule type="cellIs" dxfId="156" priority="299" operator="equal">
      <formula>"G"</formula>
    </cfRule>
    <cfRule type="iconSet" priority="300">
      <iconSet iconSet="3Flags">
        <cfvo type="percent" val="0"/>
        <cfvo type="percent" val="33"/>
        <cfvo type="percent" val="67"/>
      </iconSet>
    </cfRule>
  </conditionalFormatting>
  <conditionalFormatting sqref="M13">
    <cfRule type="cellIs" dxfId="155" priority="261" operator="equal">
      <formula>"O"</formula>
    </cfRule>
    <cfRule type="cellIs" dxfId="154" priority="262" operator="equal">
      <formula>"V"</formula>
    </cfRule>
    <cfRule type="cellIs" dxfId="153" priority="263" operator="equal">
      <formula>"G"</formula>
    </cfRule>
    <cfRule type="iconSet" priority="264">
      <iconSet iconSet="3Flags">
        <cfvo type="percent" val="0"/>
        <cfvo type="percent" val="33"/>
        <cfvo type="percent" val="67"/>
      </iconSet>
    </cfRule>
  </conditionalFormatting>
  <conditionalFormatting sqref="M16:M21 M23:M33">
    <cfRule type="cellIs" dxfId="152" priority="225" operator="equal">
      <formula>"O"</formula>
    </cfRule>
    <cfRule type="cellIs" dxfId="151" priority="226" operator="equal">
      <formula>"V"</formula>
    </cfRule>
    <cfRule type="cellIs" dxfId="150" priority="227" operator="equal">
      <formula>"G"</formula>
    </cfRule>
    <cfRule type="iconSet" priority="228">
      <iconSet iconSet="3Flags">
        <cfvo type="percent" val="0"/>
        <cfvo type="percent" val="33"/>
        <cfvo type="percent" val="67"/>
      </iconSet>
    </cfRule>
  </conditionalFormatting>
  <conditionalFormatting sqref="M36:M40 M42:M50">
    <cfRule type="cellIs" dxfId="149" priority="325" operator="equal">
      <formula>"O"</formula>
    </cfRule>
    <cfRule type="cellIs" dxfId="148" priority="326" operator="equal">
      <formula>"V"</formula>
    </cfRule>
    <cfRule type="cellIs" dxfId="147" priority="327" operator="equal">
      <formula>"G"</formula>
    </cfRule>
    <cfRule type="iconSet" priority="328">
      <iconSet iconSet="3Flags">
        <cfvo type="percent" val="0"/>
        <cfvo type="percent" val="33"/>
        <cfvo type="percent" val="67"/>
      </iconSet>
    </cfRule>
  </conditionalFormatting>
  <conditionalFormatting sqref="M53:M70">
    <cfRule type="cellIs" dxfId="146" priority="117" operator="equal">
      <formula>"O"</formula>
    </cfRule>
    <cfRule type="cellIs" dxfId="145" priority="118" operator="equal">
      <formula>"V"</formula>
    </cfRule>
    <cfRule type="cellIs" dxfId="144" priority="119" operator="equal">
      <formula>"G"</formula>
    </cfRule>
    <cfRule type="iconSet" priority="120">
      <iconSet iconSet="3Flags">
        <cfvo type="percent" val="0"/>
        <cfvo type="percent" val="33"/>
        <cfvo type="percent" val="67"/>
      </iconSet>
    </cfRule>
  </conditionalFormatting>
  <conditionalFormatting sqref="O5:O10">
    <cfRule type="cellIs" dxfId="143" priority="289" operator="equal">
      <formula>"O"</formula>
    </cfRule>
    <cfRule type="cellIs" dxfId="142" priority="290" operator="equal">
      <formula>"V"</formula>
    </cfRule>
    <cfRule type="cellIs" dxfId="141" priority="291" operator="equal">
      <formula>"G"</formula>
    </cfRule>
    <cfRule type="iconSet" priority="292">
      <iconSet iconSet="3Flags">
        <cfvo type="percent" val="0"/>
        <cfvo type="percent" val="33"/>
        <cfvo type="percent" val="67"/>
      </iconSet>
    </cfRule>
  </conditionalFormatting>
  <conditionalFormatting sqref="O13">
    <cfRule type="cellIs" dxfId="140" priority="253" operator="equal">
      <formula>"O"</formula>
    </cfRule>
    <cfRule type="cellIs" dxfId="139" priority="254" operator="equal">
      <formula>"V"</formula>
    </cfRule>
    <cfRule type="cellIs" dxfId="138" priority="255" operator="equal">
      <formula>"G"</formula>
    </cfRule>
    <cfRule type="iconSet" priority="256">
      <iconSet iconSet="3Flags">
        <cfvo type="percent" val="0"/>
        <cfvo type="percent" val="33"/>
        <cfvo type="percent" val="67"/>
      </iconSet>
    </cfRule>
  </conditionalFormatting>
  <conditionalFormatting sqref="O16:O21 O23:O33">
    <cfRule type="cellIs" dxfId="137" priority="217" operator="equal">
      <formula>"O"</formula>
    </cfRule>
    <cfRule type="cellIs" dxfId="136" priority="218" operator="equal">
      <formula>"V"</formula>
    </cfRule>
    <cfRule type="cellIs" dxfId="135" priority="219" operator="equal">
      <formula>"G"</formula>
    </cfRule>
    <cfRule type="iconSet" priority="220">
      <iconSet iconSet="3Flags">
        <cfvo type="percent" val="0"/>
        <cfvo type="percent" val="33"/>
        <cfvo type="percent" val="67"/>
      </iconSet>
    </cfRule>
  </conditionalFormatting>
  <conditionalFormatting sqref="O36:O40 O42:O49">
    <cfRule type="cellIs" dxfId="134" priority="341" operator="equal">
      <formula>"O"</formula>
    </cfRule>
    <cfRule type="cellIs" dxfId="133" priority="342" operator="equal">
      <formula>"V"</formula>
    </cfRule>
    <cfRule type="cellIs" dxfId="132" priority="343" operator="equal">
      <formula>"G"</formula>
    </cfRule>
    <cfRule type="iconSet" priority="344">
      <iconSet iconSet="3Flags">
        <cfvo type="percent" val="0"/>
        <cfvo type="percent" val="33"/>
        <cfvo type="percent" val="67"/>
      </iconSet>
    </cfRule>
  </conditionalFormatting>
  <conditionalFormatting sqref="O53:O70">
    <cfRule type="cellIs" dxfId="131" priority="109" operator="equal">
      <formula>"O"</formula>
    </cfRule>
    <cfRule type="cellIs" dxfId="130" priority="110" operator="equal">
      <formula>"V"</formula>
    </cfRule>
    <cfRule type="cellIs" dxfId="129" priority="111" operator="equal">
      <formula>"G"</formula>
    </cfRule>
    <cfRule type="iconSet" priority="112">
      <iconSet iconSet="3Flags">
        <cfvo type="percent" val="0"/>
        <cfvo type="percent" val="33"/>
        <cfvo type="percent" val="67"/>
      </iconSet>
    </cfRule>
  </conditionalFormatting>
  <conditionalFormatting sqref="Q5:Q10">
    <cfRule type="cellIs" dxfId="128" priority="285" operator="equal">
      <formula>"O"</formula>
    </cfRule>
    <cfRule type="cellIs" dxfId="127" priority="286" operator="equal">
      <formula>"V"</formula>
    </cfRule>
    <cfRule type="cellIs" dxfId="126" priority="287" operator="equal">
      <formula>"G"</formula>
    </cfRule>
    <cfRule type="iconSet" priority="288">
      <iconSet iconSet="3Flags">
        <cfvo type="percent" val="0"/>
        <cfvo type="percent" val="33"/>
        <cfvo type="percent" val="67"/>
      </iconSet>
    </cfRule>
  </conditionalFormatting>
  <conditionalFormatting sqref="Q13">
    <cfRule type="cellIs" dxfId="125" priority="249" operator="equal">
      <formula>"O"</formula>
    </cfRule>
    <cfRule type="cellIs" dxfId="124" priority="250" operator="equal">
      <formula>"V"</formula>
    </cfRule>
    <cfRule type="cellIs" dxfId="123" priority="251" operator="equal">
      <formula>"G"</formula>
    </cfRule>
    <cfRule type="iconSet" priority="252">
      <iconSet iconSet="3Flags">
        <cfvo type="percent" val="0"/>
        <cfvo type="percent" val="33"/>
        <cfvo type="percent" val="67"/>
      </iconSet>
    </cfRule>
  </conditionalFormatting>
  <conditionalFormatting sqref="Q16:Q21 Q23:Q33">
    <cfRule type="cellIs" dxfId="122" priority="213" operator="equal">
      <formula>"O"</formula>
    </cfRule>
    <cfRule type="cellIs" dxfId="121" priority="214" operator="equal">
      <formula>"V"</formula>
    </cfRule>
    <cfRule type="cellIs" dxfId="120" priority="215" operator="equal">
      <formula>"G"</formula>
    </cfRule>
    <cfRule type="iconSet" priority="216">
      <iconSet iconSet="3Flags">
        <cfvo type="percent" val="0"/>
        <cfvo type="percent" val="33"/>
        <cfvo type="percent" val="67"/>
      </iconSet>
    </cfRule>
  </conditionalFormatting>
  <conditionalFormatting sqref="Q36:Q40 Q42:Q49">
    <cfRule type="cellIs" dxfId="119" priority="349" operator="equal">
      <formula>"O"</formula>
    </cfRule>
    <cfRule type="cellIs" dxfId="118" priority="350" operator="equal">
      <formula>"V"</formula>
    </cfRule>
    <cfRule type="cellIs" dxfId="117" priority="351" operator="equal">
      <formula>"G"</formula>
    </cfRule>
    <cfRule type="iconSet" priority="352">
      <iconSet iconSet="3Flags">
        <cfvo type="percent" val="0"/>
        <cfvo type="percent" val="33"/>
        <cfvo type="percent" val="67"/>
      </iconSet>
    </cfRule>
  </conditionalFormatting>
  <conditionalFormatting sqref="Q53:Q70">
    <cfRule type="cellIs" dxfId="116" priority="105" operator="equal">
      <formula>"O"</formula>
    </cfRule>
    <cfRule type="cellIs" dxfId="115" priority="106" operator="equal">
      <formula>"V"</formula>
    </cfRule>
    <cfRule type="cellIs" dxfId="114" priority="107" operator="equal">
      <formula>"G"</formula>
    </cfRule>
    <cfRule type="iconSet" priority="108">
      <iconSet iconSet="3Flags">
        <cfvo type="percent" val="0"/>
        <cfvo type="percent" val="33"/>
        <cfvo type="percent" val="67"/>
      </iconSet>
    </cfRule>
  </conditionalFormatting>
  <conditionalFormatting sqref="S5:S10">
    <cfRule type="cellIs" dxfId="113" priority="281" operator="equal">
      <formula>"O"</formula>
    </cfRule>
    <cfRule type="cellIs" dxfId="112" priority="282" operator="equal">
      <formula>"V"</formula>
    </cfRule>
    <cfRule type="cellIs" dxfId="111" priority="283" operator="equal">
      <formula>"G"</formula>
    </cfRule>
    <cfRule type="iconSet" priority="284">
      <iconSet iconSet="3Flags">
        <cfvo type="percent" val="0"/>
        <cfvo type="percent" val="33"/>
        <cfvo type="percent" val="67"/>
      </iconSet>
    </cfRule>
  </conditionalFormatting>
  <conditionalFormatting sqref="S13">
    <cfRule type="cellIs" dxfId="110" priority="245" operator="equal">
      <formula>"O"</formula>
    </cfRule>
    <cfRule type="cellIs" dxfId="109" priority="246" operator="equal">
      <formula>"V"</formula>
    </cfRule>
    <cfRule type="cellIs" dxfId="108" priority="247" operator="equal">
      <formula>"G"</formula>
    </cfRule>
    <cfRule type="iconSet" priority="248">
      <iconSet iconSet="3Flags">
        <cfvo type="percent" val="0"/>
        <cfvo type="percent" val="33"/>
        <cfvo type="percent" val="67"/>
      </iconSet>
    </cfRule>
  </conditionalFormatting>
  <conditionalFormatting sqref="S16:S27 S30:S33">
    <cfRule type="cellIs" dxfId="107" priority="209" operator="equal">
      <formula>"O"</formula>
    </cfRule>
    <cfRule type="cellIs" dxfId="106" priority="210" operator="equal">
      <formula>"V"</formula>
    </cfRule>
    <cfRule type="cellIs" dxfId="105" priority="211" operator="equal">
      <formula>"G"</formula>
    </cfRule>
    <cfRule type="iconSet" priority="212">
      <iconSet iconSet="3Flags">
        <cfvo type="percent" val="0"/>
        <cfvo type="percent" val="33"/>
        <cfvo type="percent" val="67"/>
      </iconSet>
    </cfRule>
  </conditionalFormatting>
  <conditionalFormatting sqref="S36:S40 S42:S49">
    <cfRule type="cellIs" dxfId="104" priority="357" operator="equal">
      <formula>"O"</formula>
    </cfRule>
    <cfRule type="cellIs" dxfId="103" priority="358" operator="equal">
      <formula>"V"</formula>
    </cfRule>
    <cfRule type="cellIs" dxfId="102" priority="359" operator="equal">
      <formula>"G"</formula>
    </cfRule>
    <cfRule type="iconSet" priority="360">
      <iconSet iconSet="3Flags">
        <cfvo type="percent" val="0"/>
        <cfvo type="percent" val="33"/>
        <cfvo type="percent" val="67"/>
      </iconSet>
    </cfRule>
  </conditionalFormatting>
  <conditionalFormatting sqref="S53:S70">
    <cfRule type="cellIs" dxfId="101" priority="101" operator="equal">
      <formula>"O"</formula>
    </cfRule>
    <cfRule type="cellIs" dxfId="100" priority="102" operator="equal">
      <formula>"V"</formula>
    </cfRule>
    <cfRule type="cellIs" dxfId="99" priority="103" operator="equal">
      <formula>"G"</formula>
    </cfRule>
    <cfRule type="iconSet" priority="104">
      <iconSet iconSet="3Flags">
        <cfvo type="percent" val="0"/>
        <cfvo type="percent" val="33"/>
        <cfvo type="percent" val="67"/>
      </iconSet>
    </cfRule>
  </conditionalFormatting>
  <conditionalFormatting sqref="U5:U10">
    <cfRule type="cellIs" dxfId="98" priority="277" operator="equal">
      <formula>"O"</formula>
    </cfRule>
    <cfRule type="cellIs" dxfId="97" priority="278" operator="equal">
      <formula>"V"</formula>
    </cfRule>
    <cfRule type="cellIs" dxfId="96" priority="279" operator="equal">
      <formula>"G"</formula>
    </cfRule>
    <cfRule type="iconSet" priority="280">
      <iconSet iconSet="3Flags">
        <cfvo type="percent" val="0"/>
        <cfvo type="percent" val="33"/>
        <cfvo type="percent" val="67"/>
      </iconSet>
    </cfRule>
  </conditionalFormatting>
  <conditionalFormatting sqref="U13">
    <cfRule type="cellIs" dxfId="95" priority="241" operator="equal">
      <formula>"O"</formula>
    </cfRule>
    <cfRule type="cellIs" dxfId="94" priority="242" operator="equal">
      <formula>"V"</formula>
    </cfRule>
    <cfRule type="cellIs" dxfId="93" priority="243" operator="equal">
      <formula>"G"</formula>
    </cfRule>
    <cfRule type="iconSet" priority="244">
      <iconSet iconSet="3Flags">
        <cfvo type="percent" val="0"/>
        <cfvo type="percent" val="33"/>
        <cfvo type="percent" val="67"/>
      </iconSet>
    </cfRule>
  </conditionalFormatting>
  <conditionalFormatting sqref="U16:U27 U30:U33">
    <cfRule type="cellIs" dxfId="92" priority="205" operator="equal">
      <formula>"O"</formula>
    </cfRule>
    <cfRule type="cellIs" dxfId="91" priority="206" operator="equal">
      <formula>"V"</formula>
    </cfRule>
    <cfRule type="cellIs" dxfId="90" priority="207" operator="equal">
      <formula>"G"</formula>
    </cfRule>
    <cfRule type="iconSet" priority="208">
      <iconSet iconSet="3Flags">
        <cfvo type="percent" val="0"/>
        <cfvo type="percent" val="33"/>
        <cfvo type="percent" val="67"/>
      </iconSet>
    </cfRule>
  </conditionalFormatting>
  <conditionalFormatting sqref="U36:U40 U42:U49">
    <cfRule type="cellIs" dxfId="89" priority="365" operator="equal">
      <formula>"O"</formula>
    </cfRule>
    <cfRule type="cellIs" dxfId="88" priority="366" operator="equal">
      <formula>"V"</formula>
    </cfRule>
    <cfRule type="cellIs" dxfId="87" priority="367" operator="equal">
      <formula>"G"</formula>
    </cfRule>
    <cfRule type="iconSet" priority="368">
      <iconSet iconSet="3Flags">
        <cfvo type="percent" val="0"/>
        <cfvo type="percent" val="33"/>
        <cfvo type="percent" val="67"/>
      </iconSet>
    </cfRule>
  </conditionalFormatting>
  <conditionalFormatting sqref="U53:U70">
    <cfRule type="cellIs" dxfId="86" priority="97" operator="equal">
      <formula>"O"</formula>
    </cfRule>
    <cfRule type="cellIs" dxfId="85" priority="98" operator="equal">
      <formula>"V"</formula>
    </cfRule>
    <cfRule type="cellIs" dxfId="84" priority="99" operator="equal">
      <formula>"G"</formula>
    </cfRule>
    <cfRule type="iconSet" priority="100">
      <iconSet iconSet="3Flags">
        <cfvo type="percent" val="0"/>
        <cfvo type="percent" val="33"/>
        <cfvo type="percent" val="67"/>
      </iconSet>
    </cfRule>
  </conditionalFormatting>
  <conditionalFormatting sqref="W5:W10">
    <cfRule type="cellIs" dxfId="83" priority="273" operator="equal">
      <formula>"O"</formula>
    </cfRule>
    <cfRule type="cellIs" dxfId="82" priority="274" operator="equal">
      <formula>"V"</formula>
    </cfRule>
    <cfRule type="cellIs" dxfId="81" priority="275" operator="equal">
      <formula>"G"</formula>
    </cfRule>
    <cfRule type="iconSet" priority="276">
      <iconSet iconSet="3Flags">
        <cfvo type="percent" val="0"/>
        <cfvo type="percent" val="33"/>
        <cfvo type="percent" val="67"/>
      </iconSet>
    </cfRule>
  </conditionalFormatting>
  <conditionalFormatting sqref="W13">
    <cfRule type="cellIs" dxfId="80" priority="237" operator="equal">
      <formula>"O"</formula>
    </cfRule>
    <cfRule type="cellIs" dxfId="79" priority="238" operator="equal">
      <formula>"V"</formula>
    </cfRule>
    <cfRule type="cellIs" dxfId="78" priority="239" operator="equal">
      <formula>"G"</formula>
    </cfRule>
    <cfRule type="iconSet" priority="240">
      <iconSet iconSet="3Flags">
        <cfvo type="percent" val="0"/>
        <cfvo type="percent" val="33"/>
        <cfvo type="percent" val="67"/>
      </iconSet>
    </cfRule>
  </conditionalFormatting>
  <conditionalFormatting sqref="W16:W33">
    <cfRule type="cellIs" dxfId="77" priority="201" operator="equal">
      <formula>"O"</formula>
    </cfRule>
    <cfRule type="cellIs" dxfId="76" priority="202" operator="equal">
      <formula>"V"</formula>
    </cfRule>
    <cfRule type="cellIs" dxfId="75" priority="203" operator="equal">
      <formula>"G"</formula>
    </cfRule>
    <cfRule type="iconSet" priority="204">
      <iconSet iconSet="3Flags">
        <cfvo type="percent" val="0"/>
        <cfvo type="percent" val="33"/>
        <cfvo type="percent" val="67"/>
      </iconSet>
    </cfRule>
  </conditionalFormatting>
  <conditionalFormatting sqref="W36:W40 W42:W49">
    <cfRule type="cellIs" dxfId="74" priority="373" operator="equal">
      <formula>"O"</formula>
    </cfRule>
    <cfRule type="cellIs" dxfId="73" priority="374" operator="equal">
      <formula>"V"</formula>
    </cfRule>
    <cfRule type="cellIs" dxfId="72" priority="375" operator="equal">
      <formula>"G"</formula>
    </cfRule>
    <cfRule type="iconSet" priority="376">
      <iconSet iconSet="3Flags">
        <cfvo type="percent" val="0"/>
        <cfvo type="percent" val="33"/>
        <cfvo type="percent" val="67"/>
      </iconSet>
    </cfRule>
  </conditionalFormatting>
  <conditionalFormatting sqref="W53:W70">
    <cfRule type="cellIs" dxfId="71" priority="93" operator="equal">
      <formula>"O"</formula>
    </cfRule>
    <cfRule type="cellIs" dxfId="70" priority="94" operator="equal">
      <formula>"V"</formula>
    </cfRule>
    <cfRule type="cellIs" dxfId="69" priority="95" operator="equal">
      <formula>"G"</formula>
    </cfRule>
    <cfRule type="iconSet" priority="96">
      <iconSet iconSet="3Flags">
        <cfvo type="percent" val="0"/>
        <cfvo type="percent" val="33"/>
        <cfvo type="percent" val="67"/>
      </iconSet>
    </cfRule>
  </conditionalFormatting>
  <conditionalFormatting sqref="S28">
    <cfRule type="cellIs" dxfId="68" priority="89" operator="equal">
      <formula>"O"</formula>
    </cfRule>
    <cfRule type="cellIs" dxfId="67" priority="90" operator="equal">
      <formula>"V"</formula>
    </cfRule>
    <cfRule type="cellIs" dxfId="66" priority="91" operator="equal">
      <formula>"G"</formula>
    </cfRule>
    <cfRule type="iconSet" priority="92">
      <iconSet iconSet="3Flags">
        <cfvo type="percent" val="0"/>
        <cfvo type="percent" val="33"/>
        <cfvo type="percent" val="67"/>
      </iconSet>
    </cfRule>
  </conditionalFormatting>
  <conditionalFormatting sqref="U28">
    <cfRule type="cellIs" dxfId="65" priority="85" operator="equal">
      <formula>"O"</formula>
    </cfRule>
    <cfRule type="cellIs" dxfId="64" priority="86" operator="equal">
      <formula>"V"</formula>
    </cfRule>
    <cfRule type="cellIs" dxfId="63" priority="87" operator="equal">
      <formula>"G"</formula>
    </cfRule>
    <cfRule type="iconSet" priority="88">
      <iconSet iconSet="3Flags">
        <cfvo type="percent" val="0"/>
        <cfvo type="percent" val="33"/>
        <cfvo type="percent" val="67"/>
      </iconSet>
    </cfRule>
  </conditionalFormatting>
  <conditionalFormatting sqref="S29">
    <cfRule type="cellIs" dxfId="62" priority="81" operator="equal">
      <formula>"O"</formula>
    </cfRule>
    <cfRule type="cellIs" dxfId="61" priority="82" operator="equal">
      <formula>"V"</formula>
    </cfRule>
    <cfRule type="cellIs" dxfId="60" priority="83" operator="equal">
      <formula>"G"</formula>
    </cfRule>
    <cfRule type="iconSet" priority="84">
      <iconSet iconSet="3Flags">
        <cfvo type="percent" val="0"/>
        <cfvo type="percent" val="33"/>
        <cfvo type="percent" val="67"/>
      </iconSet>
    </cfRule>
  </conditionalFormatting>
  <conditionalFormatting sqref="U29">
    <cfRule type="cellIs" dxfId="59" priority="77" operator="equal">
      <formula>"O"</formula>
    </cfRule>
    <cfRule type="cellIs" dxfId="58" priority="78" operator="equal">
      <formula>"V"</formula>
    </cfRule>
    <cfRule type="cellIs" dxfId="57" priority="79" operator="equal">
      <formula>"G"</formula>
    </cfRule>
    <cfRule type="iconSet" priority="80">
      <iconSet iconSet="3Flags">
        <cfvo type="percent" val="0"/>
        <cfvo type="percent" val="33"/>
        <cfvo type="percent" val="67"/>
      </iconSet>
    </cfRule>
  </conditionalFormatting>
  <conditionalFormatting sqref="M41">
    <cfRule type="cellIs" dxfId="56" priority="73" operator="equal">
      <formula>"O"</formula>
    </cfRule>
    <cfRule type="cellIs" dxfId="55" priority="74" operator="equal">
      <formula>"V"</formula>
    </cfRule>
    <cfRule type="cellIs" dxfId="54" priority="75" operator="equal">
      <formula>"G"</formula>
    </cfRule>
    <cfRule type="iconSet" priority="76">
      <iconSet iconSet="3Flags">
        <cfvo type="percent" val="0"/>
        <cfvo type="percent" val="33"/>
        <cfvo type="percent" val="67"/>
      </iconSet>
    </cfRule>
  </conditionalFormatting>
  <conditionalFormatting sqref="O41">
    <cfRule type="cellIs" dxfId="53" priority="69" operator="equal">
      <formula>"O"</formula>
    </cfRule>
    <cfRule type="cellIs" dxfId="52" priority="70" operator="equal">
      <formula>"V"</formula>
    </cfRule>
    <cfRule type="cellIs" dxfId="51" priority="71" operator="equal">
      <formula>"G"</formula>
    </cfRule>
    <cfRule type="iconSet" priority="72">
      <iconSet iconSet="3Flags">
        <cfvo type="percent" val="0"/>
        <cfvo type="percent" val="33"/>
        <cfvo type="percent" val="67"/>
      </iconSet>
    </cfRule>
  </conditionalFormatting>
  <conditionalFormatting sqref="Q41">
    <cfRule type="cellIs" dxfId="50" priority="65" operator="equal">
      <formula>"O"</formula>
    </cfRule>
    <cfRule type="cellIs" dxfId="49" priority="66" operator="equal">
      <formula>"V"</formula>
    </cfRule>
    <cfRule type="cellIs" dxfId="48" priority="67" operator="equal">
      <formula>"G"</formula>
    </cfRule>
    <cfRule type="iconSet" priority="68">
      <iconSet iconSet="3Flags">
        <cfvo type="percent" val="0"/>
        <cfvo type="percent" val="33"/>
        <cfvo type="percent" val="67"/>
      </iconSet>
    </cfRule>
  </conditionalFormatting>
  <conditionalFormatting sqref="S41">
    <cfRule type="cellIs" dxfId="47" priority="61" operator="equal">
      <formula>"O"</formula>
    </cfRule>
    <cfRule type="cellIs" dxfId="46" priority="62" operator="equal">
      <formula>"V"</formula>
    </cfRule>
    <cfRule type="cellIs" dxfId="45" priority="63" operator="equal">
      <formula>"G"</formula>
    </cfRule>
    <cfRule type="iconSet" priority="64">
      <iconSet iconSet="3Flags">
        <cfvo type="percent" val="0"/>
        <cfvo type="percent" val="33"/>
        <cfvo type="percent" val="67"/>
      </iconSet>
    </cfRule>
  </conditionalFormatting>
  <conditionalFormatting sqref="U41">
    <cfRule type="cellIs" dxfId="44" priority="57" operator="equal">
      <formula>"O"</formula>
    </cfRule>
    <cfRule type="cellIs" dxfId="43" priority="58" operator="equal">
      <formula>"V"</formula>
    </cfRule>
    <cfRule type="cellIs" dxfId="42" priority="59" operator="equal">
      <formula>"G"</formula>
    </cfRule>
    <cfRule type="iconSet" priority="60">
      <iconSet iconSet="3Flags">
        <cfvo type="percent" val="0"/>
        <cfvo type="percent" val="33"/>
        <cfvo type="percent" val="67"/>
      </iconSet>
    </cfRule>
  </conditionalFormatting>
  <conditionalFormatting sqref="W41">
    <cfRule type="cellIs" dxfId="41" priority="53" operator="equal">
      <formula>"O"</formula>
    </cfRule>
    <cfRule type="cellIs" dxfId="40" priority="54" operator="equal">
      <formula>"V"</formula>
    </cfRule>
    <cfRule type="cellIs" dxfId="39" priority="55" operator="equal">
      <formula>"G"</formula>
    </cfRule>
    <cfRule type="iconSet" priority="56">
      <iconSet iconSet="3Flags">
        <cfvo type="percent" val="0"/>
        <cfvo type="percent" val="33"/>
        <cfvo type="percent" val="67"/>
      </iconSet>
    </cfRule>
  </conditionalFormatting>
  <conditionalFormatting sqref="O50">
    <cfRule type="cellIs" dxfId="38" priority="49" operator="equal">
      <formula>"O"</formula>
    </cfRule>
    <cfRule type="cellIs" dxfId="37" priority="50" operator="equal">
      <formula>"V"</formula>
    </cfRule>
    <cfRule type="cellIs" dxfId="36" priority="51" operator="equal">
      <formula>"G"</formula>
    </cfRule>
    <cfRule type="iconSet" priority="52">
      <iconSet iconSet="3Flags">
        <cfvo type="percent" val="0"/>
        <cfvo type="percent" val="33"/>
        <cfvo type="percent" val="67"/>
      </iconSet>
    </cfRule>
  </conditionalFormatting>
  <conditionalFormatting sqref="Q50">
    <cfRule type="cellIs" dxfId="35" priority="45" operator="equal">
      <formula>"O"</formula>
    </cfRule>
    <cfRule type="cellIs" dxfId="34" priority="46" operator="equal">
      <formula>"V"</formula>
    </cfRule>
    <cfRule type="cellIs" dxfId="33" priority="47" operator="equal">
      <formula>"G"</formula>
    </cfRule>
    <cfRule type="iconSet" priority="48">
      <iconSet iconSet="3Flags">
        <cfvo type="percent" val="0"/>
        <cfvo type="percent" val="33"/>
        <cfvo type="percent" val="67"/>
      </iconSet>
    </cfRule>
  </conditionalFormatting>
  <conditionalFormatting sqref="S50">
    <cfRule type="cellIs" dxfId="32" priority="41" operator="equal">
      <formula>"O"</formula>
    </cfRule>
    <cfRule type="cellIs" dxfId="31" priority="42" operator="equal">
      <formula>"V"</formula>
    </cfRule>
    <cfRule type="cellIs" dxfId="30" priority="43" operator="equal">
      <formula>"G"</formula>
    </cfRule>
    <cfRule type="iconSet" priority="44">
      <iconSet iconSet="3Flags">
        <cfvo type="percent" val="0"/>
        <cfvo type="percent" val="33"/>
        <cfvo type="percent" val="67"/>
      </iconSet>
    </cfRule>
  </conditionalFormatting>
  <conditionalFormatting sqref="U50">
    <cfRule type="cellIs" dxfId="29" priority="37" operator="equal">
      <formula>"O"</formula>
    </cfRule>
    <cfRule type="cellIs" dxfId="28" priority="38" operator="equal">
      <formula>"V"</formula>
    </cfRule>
    <cfRule type="cellIs" dxfId="27" priority="39" operator="equal">
      <formula>"G"</formula>
    </cfRule>
    <cfRule type="iconSet" priority="40">
      <iconSet iconSet="3Flags">
        <cfvo type="percent" val="0"/>
        <cfvo type="percent" val="33"/>
        <cfvo type="percent" val="67"/>
      </iconSet>
    </cfRule>
  </conditionalFormatting>
  <conditionalFormatting sqref="W50">
    <cfRule type="cellIs" dxfId="26" priority="33" operator="equal">
      <formula>"O"</formula>
    </cfRule>
    <cfRule type="cellIs" dxfId="25" priority="34" operator="equal">
      <formula>"V"</formula>
    </cfRule>
    <cfRule type="cellIs" dxfId="24" priority="35" operator="equal">
      <formula>"G"</formula>
    </cfRule>
    <cfRule type="iconSet" priority="36">
      <iconSet iconSet="3Flags">
        <cfvo type="percent" val="0"/>
        <cfvo type="percent" val="33"/>
        <cfvo type="percent" val="67"/>
      </iconSet>
    </cfRule>
  </conditionalFormatting>
  <conditionalFormatting sqref="K41">
    <cfRule type="cellIs" dxfId="23" priority="29" operator="equal">
      <formula>"O"</formula>
    </cfRule>
    <cfRule type="cellIs" dxfId="22" priority="30" operator="equal">
      <formula>"V"</formula>
    </cfRule>
    <cfRule type="cellIs" dxfId="21" priority="31" operator="equal">
      <formula>"G"</formula>
    </cfRule>
    <cfRule type="iconSet" priority="32">
      <iconSet iconSet="3Flags">
        <cfvo type="percent" val="0"/>
        <cfvo type="percent" val="33"/>
        <cfvo type="percent" val="67"/>
      </iconSet>
    </cfRule>
  </conditionalFormatting>
  <conditionalFormatting sqref="I64">
    <cfRule type="cellIs" dxfId="20" priority="25" operator="equal">
      <formula>"O"</formula>
    </cfRule>
    <cfRule type="cellIs" dxfId="19" priority="26" operator="equal">
      <formula>"V"</formula>
    </cfRule>
    <cfRule type="cellIs" dxfId="18" priority="27" operator="equal">
      <formula>"G"</formula>
    </cfRule>
    <cfRule type="iconSet" priority="28">
      <iconSet iconSet="3Flags">
        <cfvo type="percent" val="0"/>
        <cfvo type="percent" val="33"/>
        <cfvo type="percent" val="67"/>
      </iconSet>
    </cfRule>
  </conditionalFormatting>
  <conditionalFormatting sqref="M22">
    <cfRule type="cellIs" dxfId="17" priority="21" operator="equal">
      <formula>"O"</formula>
    </cfRule>
    <cfRule type="cellIs" dxfId="16" priority="22" operator="equal">
      <formula>"V"</formula>
    </cfRule>
    <cfRule type="cellIs" dxfId="15" priority="23" operator="equal">
      <formula>"G"</formula>
    </cfRule>
    <cfRule type="iconSet" priority="24">
      <iconSet iconSet="3Flags">
        <cfvo type="percent" val="0"/>
        <cfvo type="percent" val="33"/>
        <cfvo type="percent" val="67"/>
      </iconSet>
    </cfRule>
  </conditionalFormatting>
  <conditionalFormatting sqref="O22">
    <cfRule type="cellIs" dxfId="14" priority="17" operator="equal">
      <formula>"O"</formula>
    </cfRule>
    <cfRule type="cellIs" dxfId="13" priority="18" operator="equal">
      <formula>"V"</formula>
    </cfRule>
    <cfRule type="cellIs" dxfId="12" priority="19" operator="equal">
      <formula>"G"</formula>
    </cfRule>
    <cfRule type="iconSet" priority="20">
      <iconSet iconSet="3Flags">
        <cfvo type="percent" val="0"/>
        <cfvo type="percent" val="33"/>
        <cfvo type="percent" val="67"/>
      </iconSet>
    </cfRule>
  </conditionalFormatting>
  <conditionalFormatting sqref="Q22">
    <cfRule type="cellIs" dxfId="11" priority="13" operator="equal">
      <formula>"O"</formula>
    </cfRule>
    <cfRule type="cellIs" dxfId="10" priority="14" operator="equal">
      <formula>"V"</formula>
    </cfRule>
    <cfRule type="cellIs" dxfId="9" priority="15" operator="equal">
      <formula>"G"</formula>
    </cfRule>
    <cfRule type="iconSet" priority="16">
      <iconSet iconSet="3Flags">
        <cfvo type="percent" val="0"/>
        <cfvo type="percent" val="33"/>
        <cfvo type="percent" val="67"/>
      </iconSet>
    </cfRule>
  </conditionalFormatting>
  <conditionalFormatting sqref="I18">
    <cfRule type="cellIs" dxfId="8" priority="9" operator="equal">
      <formula>"O"</formula>
    </cfRule>
    <cfRule type="cellIs" dxfId="7" priority="10" operator="equal">
      <formula>"V"</formula>
    </cfRule>
    <cfRule type="cellIs" dxfId="6" priority="11" operator="equal">
      <formula>"G"</formula>
    </cfRule>
    <cfRule type="iconSet" priority="12">
      <iconSet iconSet="3Flags">
        <cfvo type="percent" val="0"/>
        <cfvo type="percent" val="33"/>
        <cfvo type="percent" val="67"/>
      </iconSet>
    </cfRule>
  </conditionalFormatting>
  <conditionalFormatting sqref="I47">
    <cfRule type="cellIs" dxfId="5" priority="5" operator="equal">
      <formula>"O"</formula>
    </cfRule>
    <cfRule type="cellIs" dxfId="4" priority="6" operator="equal">
      <formula>"V"</formula>
    </cfRule>
    <cfRule type="cellIs" dxfId="3" priority="7" operator="equal">
      <formula>"G"</formula>
    </cfRule>
    <cfRule type="iconSet" priority="8">
      <iconSet iconSet="3Flags">
        <cfvo type="percent" val="0"/>
        <cfvo type="percent" val="33"/>
        <cfvo type="percent" val="67"/>
      </iconSet>
    </cfRule>
  </conditionalFormatting>
  <conditionalFormatting sqref="I44">
    <cfRule type="cellIs" dxfId="2" priority="1" operator="equal">
      <formula>"O"</formula>
    </cfRule>
    <cfRule type="cellIs" dxfId="1" priority="2" operator="equal">
      <formula>"V"</formula>
    </cfRule>
    <cfRule type="cellIs" dxfId="0" priority="3" operator="equal">
      <formula>"G"</formula>
    </cfRule>
    <cfRule type="iconSet" priority="4">
      <iconSet iconSet="3Flags">
        <cfvo type="percent" val="0"/>
        <cfvo type="percent" val="33"/>
        <cfvo type="percent" val="67"/>
      </iconSet>
    </cfRule>
  </conditionalFormatting>
  <dataValidations disablePrompts="1" count="1">
    <dataValidation type="list" allowBlank="1" showInputMessage="1" showErrorMessage="1" sqref="K5:K10 U5:U10 I5:I10 M5:M10 O5:O10 Q5:Q10 S5:S10 W5:W10 K13 U13 I13 M13 O13 Q13 S13 W13 K16:K33 U36:U50 Q16:Q33 M16:M33 O16:O33 W53:W70 W16:W33 U53:U70 K53:K70 S36:S50 I53:I70 I36:I50 M53:M70 Q53:Q70 S53:S70 W36:W50 Q36:Q50 S16:S33 K36:K50 I16:I33 M36:M50 O36:O50 U16:U33 O53:O70" xr:uid="{887635B8-78B7-4749-B933-F7B7DDD0120D}">
      <formula1>#REF!</formula1>
    </dataValidation>
  </dataValidations>
  <pageMargins left="0" right="0" top="0.74803149606299213" bottom="0.74803149606299213" header="0.31496062992125984" footer="0.31496062992125984"/>
  <pageSetup paperSize="8" scale="65"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9B020C85BD21438B8BF2B0DA9A8162" ma:contentTypeVersion="15" ma:contentTypeDescription="Een nieuw document maken." ma:contentTypeScope="" ma:versionID="e338e67d6a855af8d058fda0d2fd68eb">
  <xsd:schema xmlns:xsd="http://www.w3.org/2001/XMLSchema" xmlns:xs="http://www.w3.org/2001/XMLSchema" xmlns:p="http://schemas.microsoft.com/office/2006/metadata/properties" xmlns:ns2="446a3d31-fb5b-4cd4-a7fc-9aa12a50da6d" xmlns:ns3="4862f71c-ece4-44d4-9bdd-a004074d4979" targetNamespace="http://schemas.microsoft.com/office/2006/metadata/properties" ma:root="true" ma:fieldsID="5d862549d3b929ebcbb59c5d0d0d4f0a" ns2:_="" ns3:_="">
    <xsd:import namespace="446a3d31-fb5b-4cd4-a7fc-9aa12a50da6d"/>
    <xsd:import namespace="4862f71c-ece4-44d4-9bdd-a004074d497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6a3d31-fb5b-4cd4-a7fc-9aa12a50da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d63385bf-ec10-483f-b294-4175afdabd3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862f71c-ece4-44d4-9bdd-a004074d4979"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b5129f77-3ce3-480f-90e8-1ef409c02ef1}" ma:internalName="TaxCatchAll" ma:showField="CatchAllData" ma:web="4862f71c-ece4-44d4-9bdd-a004074d49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862f71c-ece4-44d4-9bdd-a004074d4979" xsi:nil="true"/>
    <lcf76f155ced4ddcb4097134ff3c332f xmlns="446a3d31-fb5b-4cd4-a7fc-9aa12a50da6d">
      <Terms xmlns="http://schemas.microsoft.com/office/infopath/2007/PartnerControls"/>
    </lcf76f155ced4ddcb4097134ff3c332f>
    <SharedWithUsers xmlns="4862f71c-ece4-44d4-9bdd-a004074d4979">
      <UserInfo>
        <DisplayName>Martijn Kooij</DisplayName>
        <AccountId>16</AccountId>
        <AccountType/>
      </UserInfo>
    </SharedWithUsers>
  </documentManagement>
</p:properties>
</file>

<file path=customXml/itemProps1.xml><?xml version="1.0" encoding="utf-8"?>
<ds:datastoreItem xmlns:ds="http://schemas.openxmlformats.org/officeDocument/2006/customXml" ds:itemID="{DD4C0B8F-E1B3-4004-ABD5-FC3D37929F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6a3d31-fb5b-4cd4-a7fc-9aa12a50da6d"/>
    <ds:schemaRef ds:uri="4862f71c-ece4-44d4-9bdd-a004074d49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319801-27C6-46CB-813A-B396732B91A4}">
  <ds:schemaRefs>
    <ds:schemaRef ds:uri="http://schemas.microsoft.com/sharepoint/v3/contenttype/forms"/>
  </ds:schemaRefs>
</ds:datastoreItem>
</file>

<file path=customXml/itemProps3.xml><?xml version="1.0" encoding="utf-8"?>
<ds:datastoreItem xmlns:ds="http://schemas.openxmlformats.org/officeDocument/2006/customXml" ds:itemID="{7D099F39-96B5-4334-8FC9-24B045292676}">
  <ds:schemaRefs>
    <ds:schemaRef ds:uri="http://purl.org/dc/terms/"/>
    <ds:schemaRef ds:uri="http://schemas.openxmlformats.org/package/2006/metadata/core-properties"/>
    <ds:schemaRef ds:uri="http://purl.org/dc/dcmitype/"/>
    <ds:schemaRef ds:uri="http://www.w3.org/XML/1998/namespace"/>
    <ds:schemaRef ds:uri="http://schemas.microsoft.com/office/2006/documentManagement/types"/>
    <ds:schemaRef ds:uri="http://purl.org/dc/elements/1.1/"/>
    <ds:schemaRef ds:uri="6e3b071e-bd43-42d5-a80c-9b19149ffdd3"/>
    <ds:schemaRef ds:uri="http://schemas.microsoft.com/office/2006/metadata/properties"/>
    <ds:schemaRef ds:uri="http://schemas.microsoft.com/office/infopath/2007/PartnerControls"/>
    <ds:schemaRef ds:uri="cd714be8-d70c-4f2a-b12f-d2754ab57be9"/>
    <ds:schemaRef ds:uri="4862f71c-ece4-44d4-9bdd-a004074d4979"/>
    <ds:schemaRef ds:uri="446a3d31-fb5b-4cd4-a7fc-9aa12a50da6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Basisgegevens</vt:lpstr>
      <vt:lpstr>Meubilair</vt:lpstr>
      <vt:lpstr>Basisgegevens!Afdrukbereik</vt:lpstr>
      <vt:lpstr>Meubilair!Afdrukbereik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 Kaandorp</dc:creator>
  <cp:keywords/>
  <dc:description/>
  <cp:lastModifiedBy>Daniëlle Winter</cp:lastModifiedBy>
  <cp:revision/>
  <dcterms:created xsi:type="dcterms:W3CDTF">2016-07-25T13:53:30Z</dcterms:created>
  <dcterms:modified xsi:type="dcterms:W3CDTF">2023-07-10T13:32:36Z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0x01010013BED663E8759240A7A7496C650FC694</vt:lpwstr>
  </property>
  <property fmtid="{D5CDD505-2E9C-101B-9397-08002B2CF9AE}" pid="3" name="Order">
    <vt:r8>7800</vt:r8>
  </property>
  <property fmtid="{D5CDD505-2E9C-101B-9397-08002B2CF9AE}" pid="4" name="MediaServiceImageTags">
    <vt:lpwstr/>
  </property>
</Properties>
</file>