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Q:\SSO-CFD\UG_HKT_Inkoop-UNIT\80-INKOOPDOSSIERS-ICT\IUC23-019 Inbound &amp; Outbound Telefonie\04a - NVI\Dynamische NVI\"/>
    </mc:Choice>
  </mc:AlternateContent>
  <xr:revisionPtr revIDLastSave="0" documentId="13_ncr:1_{3858AD34-C980-4344-8CEC-3953406B33B9}" xr6:coauthVersionLast="47" xr6:coauthVersionMax="47" xr10:uidLastSave="{00000000-0000-0000-0000-000000000000}"/>
  <bookViews>
    <workbookView xWindow="-120" yWindow="-120" windowWidth="19440" windowHeight="10440" firstSheet="1" activeTab="2" xr2:uid="{00000000-000D-0000-FFFF-FFFF00000000}"/>
  </bookViews>
  <sheets>
    <sheet name="Samenvatting" sheetId="5" r:id="rId1"/>
    <sheet name="Functionals | Migratie" sheetId="1" r:id="rId2"/>
    <sheet name="Gesprekskosten Inbound" sheetId="2" r:id="rId3"/>
    <sheet name="Gesprekskosten Outbound" sheetId="3" r:id="rId4"/>
    <sheet name="Additionele dienstverlening" sheetId="4" r:id="rId5"/>
    <sheet name="BPK-Grafiek" sheetId="6" r:id="rId6"/>
    <sheet name="DATA" sheetId="7" state="hidden" r:id="rId7"/>
  </sheets>
  <externalReferences>
    <externalReference r:id="rId8"/>
  </externalReferences>
  <definedNames>
    <definedName name="LAQ">[1]Superformule!$K$22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4" l="1"/>
  <c r="E42" i="1"/>
  <c r="K42" i="1" s="1"/>
  <c r="E56" i="1"/>
  <c r="E55" i="1"/>
  <c r="E51" i="1"/>
  <c r="E50" i="1"/>
  <c r="E45" i="1"/>
  <c r="F12" i="6"/>
  <c r="G12" i="6" s="1"/>
  <c r="G13" i="6"/>
  <c r="F14" i="6"/>
  <c r="D7" i="7" s="1"/>
  <c r="F7" i="7" s="1"/>
  <c r="E16" i="6"/>
  <c r="F19" i="6"/>
  <c r="G19" i="6" s="1"/>
  <c r="F20" i="6"/>
  <c r="G20" i="6"/>
  <c r="F21" i="6"/>
  <c r="G21" i="6" s="1"/>
  <c r="F83" i="6"/>
  <c r="G14" i="6" l="1"/>
  <c r="E71" i="1"/>
  <c r="K70" i="1"/>
  <c r="E70" i="1"/>
  <c r="E66" i="1"/>
  <c r="K65" i="1"/>
  <c r="E65" i="1"/>
  <c r="E61" i="1"/>
  <c r="F61" i="1" s="1"/>
  <c r="K60" i="1"/>
  <c r="E60" i="1"/>
  <c r="K55" i="1"/>
  <c r="K50" i="1"/>
  <c r="E46" i="1"/>
  <c r="F71" i="1" l="1"/>
  <c r="G71" i="1" s="1"/>
  <c r="H71" i="1" s="1"/>
  <c r="I71" i="1" s="1"/>
  <c r="J71" i="1" s="1"/>
  <c r="F66" i="1"/>
  <c r="G66" i="1" s="1"/>
  <c r="H66" i="1" s="1"/>
  <c r="I66" i="1" s="1"/>
  <c r="J66" i="1" s="1"/>
  <c r="G61" i="1"/>
  <c r="H61" i="1" s="1"/>
  <c r="I61" i="1" s="1"/>
  <c r="J61" i="1" s="1"/>
  <c r="F56" i="1"/>
  <c r="G56" i="1" s="1"/>
  <c r="H56" i="1" s="1"/>
  <c r="I56" i="1" s="1"/>
  <c r="J56" i="1" s="1"/>
  <c r="F51" i="1"/>
  <c r="G51" i="1" s="1"/>
  <c r="H51" i="1" s="1"/>
  <c r="I51" i="1" s="1"/>
  <c r="J51" i="1" s="1"/>
  <c r="K56" i="1" l="1"/>
  <c r="K57" i="1" s="1"/>
  <c r="K51" i="1"/>
  <c r="K52" i="1" s="1"/>
  <c r="K71" i="1"/>
  <c r="K72" i="1" s="1"/>
  <c r="K66" i="1"/>
  <c r="K67" i="1" s="1"/>
  <c r="K61" i="1"/>
  <c r="K62" i="1" s="1"/>
  <c r="G16" i="3" l="1"/>
  <c r="G19" i="3" s="1"/>
  <c r="G11" i="3"/>
  <c r="E18" i="4"/>
  <c r="I18" i="4" s="1"/>
  <c r="G20" i="5" s="1"/>
  <c r="E11" i="4"/>
  <c r="I11" i="4" l="1"/>
  <c r="G18" i="5" s="1"/>
  <c r="G18" i="3"/>
  <c r="D15" i="3"/>
  <c r="E15" i="3" s="1"/>
  <c r="G14" i="3"/>
  <c r="D10" i="3"/>
  <c r="E10" i="3" s="1"/>
  <c r="G16" i="2"/>
  <c r="G11" i="2"/>
  <c r="G13" i="2" s="1"/>
  <c r="D15" i="2"/>
  <c r="E15" i="2" s="1"/>
  <c r="D10" i="2"/>
  <c r="E10" i="2" s="1"/>
  <c r="F46" i="1"/>
  <c r="K45" i="1"/>
  <c r="E37" i="1"/>
  <c r="K36" i="1"/>
  <c r="E36" i="1"/>
  <c r="E32" i="1"/>
  <c r="K31" i="1"/>
  <c r="E31" i="1"/>
  <c r="E27" i="1"/>
  <c r="F27" i="1" s="1"/>
  <c r="K26" i="1"/>
  <c r="E26" i="1"/>
  <c r="E22" i="1"/>
  <c r="K21" i="1"/>
  <c r="E21" i="1"/>
  <c r="E17" i="1"/>
  <c r="F17" i="1" s="1"/>
  <c r="K16" i="1"/>
  <c r="E16" i="1"/>
  <c r="E12" i="1"/>
  <c r="E11" i="1"/>
  <c r="G14" i="2" l="1"/>
  <c r="G18" i="2"/>
  <c r="H18" i="2" s="1"/>
  <c r="G12" i="2"/>
  <c r="G17" i="2"/>
  <c r="G19" i="2"/>
  <c r="D36" i="3"/>
  <c r="E36" i="3" s="1"/>
  <c r="F36" i="3" s="1"/>
  <c r="G36" i="3" s="1"/>
  <c r="H36" i="3" s="1"/>
  <c r="I36" i="3" s="1"/>
  <c r="H19" i="3"/>
  <c r="I19" i="3" s="1"/>
  <c r="D37" i="3" s="1"/>
  <c r="G13" i="3"/>
  <c r="D31" i="3" s="1"/>
  <c r="E31" i="3" s="1"/>
  <c r="F31" i="3" s="1"/>
  <c r="G31" i="3" s="1"/>
  <c r="H31" i="3" s="1"/>
  <c r="I31" i="3" s="1"/>
  <c r="G17" i="3"/>
  <c r="G12" i="3"/>
  <c r="D26" i="3" s="1"/>
  <c r="D31" i="2"/>
  <c r="E31" i="2" s="1"/>
  <c r="F31" i="2" s="1"/>
  <c r="G31" i="2" s="1"/>
  <c r="H31" i="2" s="1"/>
  <c r="I31" i="2" s="1"/>
  <c r="D36" i="2"/>
  <c r="E36" i="2" s="1"/>
  <c r="F36" i="2" s="1"/>
  <c r="G36" i="2" s="1"/>
  <c r="H36" i="2" s="1"/>
  <c r="I36" i="2" s="1"/>
  <c r="G46" i="1"/>
  <c r="H46" i="1" s="1"/>
  <c r="I46" i="1" s="1"/>
  <c r="J46" i="1" s="1"/>
  <c r="F37" i="1"/>
  <c r="G37" i="1" s="1"/>
  <c r="H37" i="1" s="1"/>
  <c r="I37" i="1" s="1"/>
  <c r="J37" i="1" s="1"/>
  <c r="F32" i="1"/>
  <c r="G32" i="1" s="1"/>
  <c r="H32" i="1" s="1"/>
  <c r="I32" i="1" s="1"/>
  <c r="J32" i="1" s="1"/>
  <c r="G27" i="1"/>
  <c r="H27" i="1" s="1"/>
  <c r="I27" i="1" s="1"/>
  <c r="J27" i="1" s="1"/>
  <c r="F22" i="1"/>
  <c r="G22" i="1" s="1"/>
  <c r="H22" i="1" s="1"/>
  <c r="I22" i="1" s="1"/>
  <c r="J22" i="1" s="1"/>
  <c r="G17" i="1"/>
  <c r="H17" i="1" s="1"/>
  <c r="I17" i="1" s="1"/>
  <c r="J17" i="1" s="1"/>
  <c r="F12" i="1"/>
  <c r="G12" i="1" s="1"/>
  <c r="H12" i="1" s="1"/>
  <c r="I12" i="1" s="1"/>
  <c r="J12" i="1" s="1"/>
  <c r="K11" i="1"/>
  <c r="K27" i="1" l="1"/>
  <c r="K28" i="1" s="1"/>
  <c r="H19" i="2"/>
  <c r="H17" i="2"/>
  <c r="I17" i="2" s="1"/>
  <c r="D27" i="2" s="1"/>
  <c r="E27" i="2" s="1"/>
  <c r="F27" i="2" s="1"/>
  <c r="G27" i="2" s="1"/>
  <c r="H27" i="2" s="1"/>
  <c r="I27" i="2" s="1"/>
  <c r="D26" i="2"/>
  <c r="E26" i="2" s="1"/>
  <c r="F26" i="2" s="1"/>
  <c r="G26" i="2" s="1"/>
  <c r="H26" i="2" s="1"/>
  <c r="I26" i="2" s="1"/>
  <c r="J36" i="3"/>
  <c r="H18" i="3"/>
  <c r="I18" i="3" s="1"/>
  <c r="D32" i="3" s="1"/>
  <c r="E32" i="3" s="1"/>
  <c r="F32" i="3" s="1"/>
  <c r="G32" i="3" s="1"/>
  <c r="H32" i="3" s="1"/>
  <c r="I32" i="3" s="1"/>
  <c r="H17" i="3"/>
  <c r="I17" i="3" s="1"/>
  <c r="D27" i="3" s="1"/>
  <c r="E27" i="3" s="1"/>
  <c r="F27" i="3" s="1"/>
  <c r="G27" i="3" s="1"/>
  <c r="H27" i="3" s="1"/>
  <c r="I27" i="3" s="1"/>
  <c r="E26" i="3"/>
  <c r="F26" i="3" s="1"/>
  <c r="G26" i="3" s="1"/>
  <c r="H26" i="3" s="1"/>
  <c r="I26" i="3" s="1"/>
  <c r="J31" i="3"/>
  <c r="E37" i="3"/>
  <c r="F37" i="3" s="1"/>
  <c r="G37" i="3" s="1"/>
  <c r="H37" i="3" s="1"/>
  <c r="I37" i="3" s="1"/>
  <c r="J36" i="2"/>
  <c r="I18" i="2"/>
  <c r="D32" i="2" s="1"/>
  <c r="J31" i="2"/>
  <c r="I19" i="2"/>
  <c r="D37" i="2" s="1"/>
  <c r="E37" i="2" s="1"/>
  <c r="F37" i="2" s="1"/>
  <c r="G37" i="2" s="1"/>
  <c r="H37" i="2" s="1"/>
  <c r="I37" i="2" s="1"/>
  <c r="K46" i="1"/>
  <c r="K47" i="1" s="1"/>
  <c r="K74" i="1" s="1"/>
  <c r="K37" i="1"/>
  <c r="K38" i="1" s="1"/>
  <c r="K17" i="1"/>
  <c r="K18" i="1" s="1"/>
  <c r="K32" i="1"/>
  <c r="K33" i="1" s="1"/>
  <c r="K22" i="1"/>
  <c r="K23" i="1" s="1"/>
  <c r="K12" i="1"/>
  <c r="K13" i="1" s="1"/>
  <c r="K77" i="1" l="1"/>
  <c r="G12" i="5" s="1"/>
  <c r="J26" i="2"/>
  <c r="J26" i="3"/>
  <c r="J32" i="3"/>
  <c r="J33" i="3" s="1"/>
  <c r="J27" i="3"/>
  <c r="J37" i="3"/>
  <c r="J38" i="3" s="1"/>
  <c r="J37" i="2"/>
  <c r="J38" i="2" s="1"/>
  <c r="J27" i="2"/>
  <c r="E32" i="2"/>
  <c r="F32" i="2" s="1"/>
  <c r="G32" i="2" s="1"/>
  <c r="H32" i="2" s="1"/>
  <c r="I32" i="2" s="1"/>
  <c r="J28" i="2" l="1"/>
  <c r="J28" i="3"/>
  <c r="J42" i="3" s="1"/>
  <c r="G16" i="5" s="1"/>
  <c r="J32" i="2"/>
  <c r="J33" i="2" s="1"/>
  <c r="J43" i="2" l="1"/>
  <c r="G14" i="5"/>
  <c r="G23" i="5" s="1"/>
  <c r="F9" i="6" s="1"/>
  <c r="C7" i="7" s="1"/>
  <c r="E7" i="7" s="1"/>
  <c r="F15" i="6" s="1"/>
</calcChain>
</file>

<file path=xl/sharedStrings.xml><?xml version="1.0" encoding="utf-8"?>
<sst xmlns="http://schemas.openxmlformats.org/spreadsheetml/2006/main" count="466" uniqueCount="153">
  <si>
    <t xml:space="preserve"> </t>
  </si>
  <si>
    <t>(Prijzen en Tarieven exclusief BTW)</t>
  </si>
  <si>
    <t>Tarief</t>
  </si>
  <si>
    <t>Consultancy</t>
  </si>
  <si>
    <t xml:space="preserve">Europese aanbesteding </t>
  </si>
  <si>
    <t>Subtotaal</t>
  </si>
  <si>
    <t>Functionals</t>
  </si>
  <si>
    <t>2.1 Netwerk - IVR</t>
  </si>
  <si>
    <t>Inboud &amp; Outboud Telefonie</t>
  </si>
  <si>
    <t>Servicekosten per maand</t>
  </si>
  <si>
    <t>2.2 Portal</t>
  </si>
  <si>
    <t>2.2 Portal (monitoring)</t>
  </si>
  <si>
    <t>2.3 Blacklisting</t>
  </si>
  <si>
    <t>2.4. Enquête functionaliteit</t>
  </si>
  <si>
    <t>2.8 Koppelvlakken</t>
  </si>
  <si>
    <t>Totaal ingaande gesprekken</t>
  </si>
  <si>
    <t>Vast</t>
  </si>
  <si>
    <t>Mobiel</t>
  </si>
  <si>
    <t>Internationaal</t>
  </si>
  <si>
    <t>Starttarief</t>
  </si>
  <si>
    <t>Tarief per minuut</t>
  </si>
  <si>
    <t>Totaal aantal belseconden</t>
  </si>
  <si>
    <t>Aantal</t>
  </si>
  <si>
    <t>Gesprekken</t>
  </si>
  <si>
    <t>Belseconden</t>
  </si>
  <si>
    <t xml:space="preserve">in seconden </t>
  </si>
  <si>
    <t>in minuten</t>
  </si>
  <si>
    <t>Gesprekskosten (inbound)</t>
  </si>
  <si>
    <t>Ten behoeve van Vergelijkingswaarde</t>
  </si>
  <si>
    <t>Ten behoeve van Vergelijkingswaarde (Inbound)</t>
  </si>
  <si>
    <t>Dimensionering Outbound telefonie</t>
  </si>
  <si>
    <t>Outbound telefonie</t>
  </si>
  <si>
    <t>Inbound telefonie</t>
  </si>
  <si>
    <t>Kenmerk: IUC23-019</t>
  </si>
  <si>
    <t>Totaal uitgaande gesprekken</t>
  </si>
  <si>
    <t>Ten behoeve van Vergelijkingswaarde (Outbound)</t>
  </si>
  <si>
    <t>Gesprekskosten (Outbound)</t>
  </si>
  <si>
    <t>Opleiding</t>
  </si>
  <si>
    <t>Naam/Omschrijving</t>
  </si>
  <si>
    <t>Korting</t>
  </si>
  <si>
    <t>Inclusief documentatie 
Aantal personen: 30</t>
  </si>
  <si>
    <t>Uurtarief</t>
  </si>
  <si>
    <t>Kosten
per jaar</t>
  </si>
  <si>
    <t>Indicatie
aantal uren 
per jaar</t>
  </si>
  <si>
    <t>Samenvatting</t>
  </si>
  <si>
    <t>Naam Inschrijver</t>
  </si>
  <si>
    <t>Gesprekskosten Inbound</t>
  </si>
  <si>
    <t>Ten behoeve van Vergelijkingswaarde (Functionals)</t>
  </si>
  <si>
    <t>Gesprekskosten Outbound</t>
  </si>
  <si>
    <t>Vergelijkingswaarde</t>
  </si>
  <si>
    <t>Migratie (fixed fee, jaar 1)</t>
  </si>
  <si>
    <t>Initiële looptijd</t>
  </si>
  <si>
    <t>Benodigd
aantal 
dagdelen
per groep</t>
  </si>
  <si>
    <t xml:space="preserve">Opleidings-kosten per dagdeel per groep* </t>
  </si>
  <si>
    <t>Kosten 
Opleiding
incl. korting</t>
  </si>
  <si>
    <t>Groeps-
grootte</t>
  </si>
  <si>
    <t>aantal
groepen</t>
  </si>
  <si>
    <t>* Het is toegestaan om voor opleidingen ook een nul-tarief te voeren. |  Een dagdeel is totaal 3 uren.</t>
  </si>
  <si>
    <t>Gespreksduuur</t>
  </si>
  <si>
    <t>Functionals / migratie</t>
  </si>
  <si>
    <t>%</t>
  </si>
  <si>
    <r>
      <t xml:space="preserve">Opleiding </t>
    </r>
    <r>
      <rPr>
        <i/>
        <sz val="14"/>
        <color theme="1"/>
        <rFont val="Arial"/>
        <family val="2"/>
      </rPr>
      <t>(gebruik van Portal)</t>
    </r>
  </si>
  <si>
    <r>
      <t>Tarief
ex BTW</t>
    </r>
    <r>
      <rPr>
        <b/>
        <vertAlign val="superscript"/>
        <sz val="10"/>
        <color theme="1"/>
        <rFont val="Arial"/>
        <family val="2"/>
      </rPr>
      <t>2</t>
    </r>
  </si>
  <si>
    <r>
      <t>Gemiddelde</t>
    </r>
    <r>
      <rPr>
        <b/>
        <vertAlign val="superscript"/>
        <sz val="10"/>
        <color theme="1"/>
        <rFont val="Arial"/>
        <family val="2"/>
      </rPr>
      <t>1</t>
    </r>
  </si>
  <si>
    <r>
      <rPr>
        <i/>
        <vertAlign val="superscript"/>
        <sz val="10"/>
        <color theme="1"/>
        <rFont val="Arial"/>
        <family val="2"/>
      </rPr>
      <t>1</t>
    </r>
    <r>
      <rPr>
        <i/>
        <sz val="10"/>
        <color theme="1"/>
        <rFont val="Arial"/>
        <family val="2"/>
      </rPr>
      <t xml:space="preserve"> Het gemiddelde is afgerond op 0 decimalen.</t>
    </r>
  </si>
  <si>
    <r>
      <t>Referentie</t>
    </r>
    <r>
      <rPr>
        <b/>
        <vertAlign val="superscript"/>
        <sz val="10"/>
        <color theme="1"/>
        <rFont val="Arial"/>
        <family val="2"/>
      </rPr>
      <t>1</t>
    </r>
  </si>
  <si>
    <r>
      <rPr>
        <i/>
        <vertAlign val="superscript"/>
        <sz val="10"/>
        <color theme="1"/>
        <rFont val="Arial"/>
        <family val="2"/>
      </rPr>
      <t xml:space="preserve">1 </t>
    </r>
    <r>
      <rPr>
        <i/>
        <sz val="10"/>
        <color theme="1"/>
        <rFont val="Arial"/>
        <family val="2"/>
      </rPr>
      <t>Als referentie voor het vergelijk van de tarieven zijn de aantallen van het jaar 2022 genomen, afgerond op 0 decimalen.</t>
    </r>
  </si>
  <si>
    <t>Jaar 1</t>
  </si>
  <si>
    <t>Jaar 2</t>
  </si>
  <si>
    <t>Jaar 3</t>
  </si>
  <si>
    <t>Jaar 4</t>
  </si>
  <si>
    <t>Jaar 5</t>
  </si>
  <si>
    <t>Jaar 6</t>
  </si>
  <si>
    <t>6 Jaren</t>
  </si>
  <si>
    <t>2.11.1 0800-nummers</t>
  </si>
  <si>
    <t>2.11.5 0800-nummers (int.)</t>
  </si>
  <si>
    <t>2.11.6 Lokale servicenummers</t>
  </si>
  <si>
    <t>Totaal kwaliteit</t>
  </si>
  <si>
    <t>Totaal</t>
  </si>
  <si>
    <t>Wensen</t>
  </si>
  <si>
    <t xml:space="preserve">Eisen </t>
  </si>
  <si>
    <t>Procenten</t>
  </si>
  <si>
    <t>Punten</t>
  </si>
  <si>
    <t>Opbouw Score voor kwaliteit</t>
  </si>
  <si>
    <t>*1</t>
  </si>
  <si>
    <t>Indicatie BPK-score</t>
  </si>
  <si>
    <r>
      <t xml:space="preserve">Eigen inschatting score kwaliteit </t>
    </r>
    <r>
      <rPr>
        <vertAlign val="superscript"/>
        <sz val="11"/>
        <color theme="1"/>
        <rFont val="Verdana"/>
        <family val="2"/>
      </rPr>
      <t>*1</t>
    </r>
  </si>
  <si>
    <t xml:space="preserve">Kwaliteit in eisen </t>
  </si>
  <si>
    <t>Score Kwaliteit</t>
  </si>
  <si>
    <t xml:space="preserve">      Indicatie eigen score</t>
  </si>
  <si>
    <t>(Prijzen exclusief BTW)</t>
  </si>
  <si>
    <t>BPK-Grafiek</t>
  </si>
  <si>
    <t>Inbound en Outbound Telefonie</t>
  </si>
  <si>
    <t>Europese Aanbesteding</t>
  </si>
  <si>
    <t>Naam</t>
  </si>
  <si>
    <t>Qbonus</t>
  </si>
  <si>
    <t>IUC23-019</t>
  </si>
  <si>
    <t>Kenmerk</t>
  </si>
  <si>
    <t>Qwensen</t>
  </si>
  <si>
    <t>Uw Inschrijving</t>
  </si>
  <si>
    <t>Qeisen</t>
  </si>
  <si>
    <t>LAQ (norm)</t>
  </si>
  <si>
    <t>Bonus (extra)</t>
  </si>
  <si>
    <t>genormaliseerd</t>
  </si>
  <si>
    <t>LAQ</t>
  </si>
  <si>
    <t>P</t>
  </si>
  <si>
    <t>Qref</t>
  </si>
  <si>
    <t>Qmin</t>
  </si>
  <si>
    <t>Qmax</t>
  </si>
  <si>
    <t>Referentie (Qmax)</t>
  </si>
  <si>
    <t>Referentie</t>
  </si>
  <si>
    <t>Pref</t>
  </si>
  <si>
    <t>Exponent</t>
  </si>
  <si>
    <t>Hulpvelden t.b.v grafiek</t>
  </si>
  <si>
    <t>P berekend uit Q en EMVI=1,1</t>
  </si>
  <si>
    <t>EMVI</t>
  </si>
  <si>
    <t>Q berekend bij P=0 en EMVI=1,1</t>
  </si>
  <si>
    <t>P berekend uit Q en EMVI=0,6</t>
  </si>
  <si>
    <t>Q berekend bij P=0 en EMVI=0,6</t>
  </si>
  <si>
    <t>P berekend uit Q en EMVI=0,7</t>
  </si>
  <si>
    <t>Q berekend bij P=0 en EMVI=0,7</t>
  </si>
  <si>
    <t>P berekend uit Q en EMVI=0,8</t>
  </si>
  <si>
    <t>Q berekend bij P=0 en EMVI=0,8</t>
  </si>
  <si>
    <t>P berekend uit Q en EMVI=0,9</t>
  </si>
  <si>
    <t>Q berekend bij P=0 en EMVI=0,9</t>
  </si>
  <si>
    <t>P berekend uit Q en EMVI=1</t>
  </si>
  <si>
    <t>Q berekend bij P=0 en EMVI=1</t>
  </si>
  <si>
    <t>hulp=Q bij P=0</t>
  </si>
  <si>
    <t>EMVI-lijnen</t>
  </si>
  <si>
    <t>Ref (onder)</t>
  </si>
  <si>
    <t>Ref (boven)</t>
  </si>
  <si>
    <t>Ref</t>
  </si>
  <si>
    <t>Q</t>
  </si>
  <si>
    <t xml:space="preserve">P </t>
  </si>
  <si>
    <t>EVMI-punten</t>
  </si>
  <si>
    <r>
      <t xml:space="preserve">Voordat de TAB-bladen </t>
    </r>
    <r>
      <rPr>
        <i/>
        <sz val="12"/>
        <color theme="0" tint="-0.14996795556505021"/>
        <rFont val="Verdana"/>
        <family val="2"/>
      </rPr>
      <t>"TBV PRIJSMODEL (1)"</t>
    </r>
    <r>
      <rPr>
        <sz val="12"/>
        <color theme="0" tint="-0.14996795556505021"/>
        <rFont val="Verdana"/>
        <family val="2"/>
      </rPr>
      <t xml:space="preserve"> EN </t>
    </r>
    <r>
      <rPr>
        <i/>
        <sz val="12"/>
        <color theme="0" tint="-0.14996795556505021"/>
        <rFont val="Verdana"/>
        <family val="2"/>
      </rPr>
      <t>"TBV PRIJSMODEL (2)"</t>
    </r>
    <r>
      <rPr>
        <sz val="12"/>
        <color theme="0" tint="-0.14996795556505021"/>
        <rFont val="Verdana"/>
        <family val="2"/>
      </rPr>
      <t xml:space="preserve"> gekopieerd worden kan naar het Prijsmodel, moeten eerst onderstaande waarden ( oranje velden ) worden geselecteerd en worden gekopieerd en geplakt worden als WAARDEN (ctrl-C, plakken speciaal "waarden")</t>
    </r>
  </si>
  <si>
    <t>LET OP  !!!</t>
  </si>
  <si>
    <t>Uw inschrijving</t>
  </si>
  <si>
    <t>Hulpvelden</t>
  </si>
  <si>
    <t>Hulpdata Grafiek Superformule</t>
  </si>
  <si>
    <t>Eenmalig</t>
  </si>
  <si>
    <r>
      <t>2.11.4 14xx-nummers</t>
    </r>
    <r>
      <rPr>
        <b/>
        <vertAlign val="superscript"/>
        <sz val="12"/>
        <color theme="1"/>
        <rFont val="Arial"/>
        <family val="2"/>
      </rPr>
      <t>*</t>
    </r>
    <r>
      <rPr>
        <b/>
        <sz val="12"/>
        <color theme="1"/>
        <rFont val="Arial"/>
        <family val="2"/>
      </rPr>
      <t xml:space="preserve"> </t>
    </r>
  </si>
  <si>
    <t>* Momenteel zijn geen 088-nummers in gebruik. Voor tariefstelling wordt indicatief  een aantal van 1 meegenomen.</t>
  </si>
  <si>
    <t>* Momenteel is het beschikbare 0900-nummer niet in gebruik. Voor tariefstelling wordt indicatief  een aantal van 1 meegenomen.</t>
  </si>
  <si>
    <t>* Momenteel zijn geen 14xx-nummers in gebruik. Voor tariefstelling wordt indicatief  een aantal van 1 meegenomen.</t>
  </si>
  <si>
    <r>
      <t>2.11.3 0900-nummers</t>
    </r>
    <r>
      <rPr>
        <b/>
        <vertAlign val="superscript"/>
        <sz val="12"/>
        <color theme="1"/>
        <rFont val="Arial"/>
        <family val="2"/>
      </rPr>
      <t>*</t>
    </r>
  </si>
  <si>
    <r>
      <t>2.11.2 088-nummers</t>
    </r>
    <r>
      <rPr>
        <b/>
        <vertAlign val="superscript"/>
        <sz val="12"/>
        <color theme="1"/>
        <rFont val="Arial"/>
        <family val="2"/>
      </rPr>
      <t>*</t>
    </r>
  </si>
  <si>
    <t>Inboud &amp; Outbound Telefonie</t>
  </si>
  <si>
    <t>Verlengingsjaren</t>
  </si>
  <si>
    <t>2.11 Servicenummers</t>
  </si>
  <si>
    <r>
      <rPr>
        <b/>
        <vertAlign val="superscript"/>
        <sz val="10"/>
        <rFont val="Arial"/>
        <family val="2"/>
      </rPr>
      <t>2</t>
    </r>
    <r>
      <rPr>
        <b/>
        <sz val="10"/>
        <rFont val="Arial"/>
        <family val="2"/>
      </rPr>
      <t xml:space="preserve"> De ingevulde tarieven zijn gebaseerd op een beschikbaarheid van 99,8%.</t>
    </r>
  </si>
  <si>
    <t>Dimensionering Inbound telefonie</t>
  </si>
  <si>
    <t>Subtotaal 2.11 Servicenummers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</si>
</sst>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7" formatCode="&quot;€&quot;\ #,##0.00;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_-"/>
    <numFmt numFmtId="165" formatCode="_-* #,##0.00_-;_-* #,##0.00\-;_-* &quot;-&quot;??_-;_-@_-"/>
    <numFmt numFmtId="166" formatCode="&quot;€&quot;\ #,##0.00"/>
    <numFmt numFmtId="167" formatCode="_(&quot;€&quot;* #,##0.00_);_(&quot;€&quot;* \(#,##0.00\);_(&quot;€&quot;* &quot;-&quot;??_);_(@_)"/>
    <numFmt numFmtId="168" formatCode="_(* #,##0.00_);_(* \(#,##0.00\);_(* &quot;-&quot;??_);_(@_)"/>
    <numFmt numFmtId="169" formatCode="_ * #,##0_ ;_ * \-#,##0_ ;_ * &quot;-&quot;??_ ;_ @_ "/>
    <numFmt numFmtId="170" formatCode="#,##0.000"/>
    <numFmt numFmtId="171" formatCode="&quot;€&quot;\ #,##0.0000"/>
    <numFmt numFmtId="172" formatCode="_-* #,##0_-;_-* #,##0\-;_-* &quot;-&quot;??_-;_-@_-"/>
    <numFmt numFmtId="173" formatCode="0.0"/>
    <numFmt numFmtId="174" formatCode="&quot;€&quot;\ #,##0.00000"/>
    <numFmt numFmtId="175" formatCode="0.000"/>
    <numFmt numFmtId="176" formatCode="#,##0.0"/>
    <numFmt numFmtId="177" formatCode="&quot;€&quot;#,##0.00_);\(&quot;€&quot;#,##0.00\)"/>
    <numFmt numFmtId="178" formatCode="_ &quot;€&quot;\ * #,##0_ ;_ &quot;€&quot;\ * \-#,##0_ ;_ &quot;€&quot;\ * &quot;-&quot;??_ ;_ @_ "/>
  </numFmts>
  <fonts count="4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10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8"/>
      <color indexed="10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b/>
      <sz val="8"/>
      <color theme="1"/>
      <name val="Arial"/>
      <family val="2"/>
    </font>
    <font>
      <b/>
      <sz val="16"/>
      <color theme="0"/>
      <name val="Arial"/>
      <family val="2"/>
    </font>
    <font>
      <b/>
      <sz val="10"/>
      <name val="Arial"/>
      <family val="2"/>
    </font>
    <font>
      <sz val="20"/>
      <color theme="1"/>
      <name val="Arial"/>
      <family val="2"/>
    </font>
    <font>
      <b/>
      <i/>
      <sz val="8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vertAlign val="superscript"/>
      <sz val="10"/>
      <color theme="1"/>
      <name val="Arial"/>
      <family val="2"/>
    </font>
    <font>
      <i/>
      <vertAlign val="superscript"/>
      <sz val="10"/>
      <color theme="1"/>
      <name val="Arial"/>
      <family val="2"/>
    </font>
    <font>
      <b/>
      <sz val="9"/>
      <color rgb="FF000000"/>
      <name val="Arial"/>
      <family val="2"/>
    </font>
    <font>
      <i/>
      <sz val="14"/>
      <color theme="1"/>
      <name val="Arial"/>
      <family val="2"/>
    </font>
    <font>
      <i/>
      <sz val="8"/>
      <color theme="1"/>
      <name val="Arial"/>
      <family val="2"/>
    </font>
    <font>
      <b/>
      <vertAlign val="superscript"/>
      <sz val="10"/>
      <name val="Arial"/>
      <family val="2"/>
    </font>
    <font>
      <i/>
      <sz val="11"/>
      <color theme="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8"/>
      <name val="Verdana"/>
      <family val="2"/>
    </font>
    <font>
      <sz val="10"/>
      <name val="Verdana"/>
      <family val="2"/>
    </font>
    <font>
      <vertAlign val="superscript"/>
      <sz val="11"/>
      <color theme="1"/>
      <name val="Verdana"/>
      <family val="2"/>
    </font>
    <font>
      <i/>
      <sz val="10"/>
      <color theme="1"/>
      <name val="Verdana"/>
      <family val="2"/>
    </font>
    <font>
      <b/>
      <i/>
      <sz val="11"/>
      <color theme="1"/>
      <name val="Verdana"/>
      <family val="2"/>
    </font>
    <font>
      <sz val="10"/>
      <color theme="1"/>
      <name val="Verdana"/>
      <family val="2"/>
    </font>
    <font>
      <b/>
      <sz val="20"/>
      <color theme="0"/>
      <name val="Verdana"/>
      <family val="2"/>
    </font>
    <font>
      <b/>
      <sz val="14"/>
      <color theme="1"/>
      <name val="Verdana"/>
      <family val="2"/>
    </font>
    <font>
      <b/>
      <sz val="18"/>
      <color theme="1"/>
      <name val="Verdana"/>
      <family val="2"/>
    </font>
    <font>
      <sz val="11"/>
      <color theme="0" tint="-0.14996795556505021"/>
      <name val="Calibri"/>
      <family val="2"/>
      <scheme val="minor"/>
    </font>
    <font>
      <sz val="11"/>
      <color theme="0" tint="-0.14996795556505021"/>
      <name val="Verdana"/>
      <family val="2"/>
    </font>
    <font>
      <b/>
      <sz val="11"/>
      <color theme="0" tint="-0.14996795556505021"/>
      <name val="Verdana"/>
      <family val="2"/>
    </font>
    <font>
      <i/>
      <sz val="11"/>
      <color theme="0" tint="-0.14996795556505021"/>
      <name val="Verdana"/>
      <family val="2"/>
    </font>
    <font>
      <sz val="12"/>
      <color theme="0" tint="-0.14996795556505021"/>
      <name val="Verdana"/>
      <family val="2"/>
    </font>
    <font>
      <i/>
      <sz val="12"/>
      <color theme="0" tint="-0.14996795556505021"/>
      <name val="Verdana"/>
      <family val="2"/>
    </font>
    <font>
      <b/>
      <sz val="12"/>
      <color theme="0" tint="-0.14996795556505021"/>
      <name val="Verdana"/>
      <family val="2"/>
    </font>
    <font>
      <sz val="24"/>
      <color theme="0" tint="-0.14996795556505021"/>
      <name val="Verdana"/>
      <family val="2"/>
    </font>
    <font>
      <b/>
      <vertAlign val="superscript"/>
      <sz val="12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8FCAE7"/>
        <bgColor indexed="64"/>
      </patternFill>
    </fill>
    <fill>
      <patternFill patternType="solid">
        <fgColor rgb="FFF5F7A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16" fillId="0" borderId="0"/>
    <xf numFmtId="167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228">
    <xf numFmtId="0" fontId="0" fillId="0" borderId="0" xfId="0"/>
    <xf numFmtId="166" fontId="14" fillId="3" borderId="3" xfId="0" applyNumberFormat="1" applyFont="1" applyFill="1" applyBorder="1" applyAlignment="1" applyProtection="1">
      <alignment vertical="center"/>
      <protection locked="0"/>
    </xf>
    <xf numFmtId="171" fontId="14" fillId="3" borderId="3" xfId="0" applyNumberFormat="1" applyFont="1" applyFill="1" applyBorder="1" applyAlignment="1" applyProtection="1">
      <alignment vertical="center"/>
      <protection locked="0"/>
    </xf>
    <xf numFmtId="0" fontId="1" fillId="8" borderId="3" xfId="1" quotePrefix="1" applyFont="1" applyFill="1" applyBorder="1" applyProtection="1">
      <protection locked="0"/>
    </xf>
    <xf numFmtId="164" fontId="1" fillId="8" borderId="3" xfId="1" applyNumberFormat="1" applyFont="1" applyFill="1" applyBorder="1" applyProtection="1">
      <protection locked="0"/>
    </xf>
    <xf numFmtId="9" fontId="1" fillId="8" borderId="3" xfId="8" applyFont="1" applyFill="1" applyBorder="1" applyProtection="1">
      <protection locked="0"/>
    </xf>
    <xf numFmtId="172" fontId="1" fillId="8" borderId="3" xfId="2" applyNumberFormat="1" applyFont="1" applyFill="1" applyBorder="1" applyAlignment="1" applyProtection="1">
      <alignment horizontal="right"/>
      <protection locked="0"/>
    </xf>
    <xf numFmtId="174" fontId="14" fillId="3" borderId="3" xfId="0" applyNumberFormat="1" applyFont="1" applyFill="1" applyBorder="1" applyAlignment="1" applyProtection="1">
      <alignment vertical="center"/>
      <protection locked="0"/>
    </xf>
    <xf numFmtId="176" fontId="26" fillId="9" borderId="3" xfId="5" applyNumberFormat="1" applyFont="1" applyFill="1" applyBorder="1" applyAlignment="1" applyProtection="1">
      <alignment horizontal="right" vertical="center" wrapText="1"/>
      <protection locked="0"/>
    </xf>
    <xf numFmtId="0" fontId="37" fillId="4" borderId="0" xfId="0" applyFont="1" applyFill="1" applyProtection="1">
      <protection hidden="1"/>
    </xf>
    <xf numFmtId="0" fontId="37" fillId="4" borderId="0" xfId="0" applyFont="1" applyFill="1" applyProtection="1">
      <protection locked="0"/>
    </xf>
    <xf numFmtId="0" fontId="38" fillId="4" borderId="0" xfId="0" quotePrefix="1" applyFont="1" applyFill="1" applyAlignment="1" applyProtection="1">
      <alignment vertical="center"/>
      <protection locked="0"/>
    </xf>
    <xf numFmtId="0" fontId="38" fillId="4" borderId="0" xfId="0" applyFont="1" applyFill="1" applyAlignment="1" applyProtection="1">
      <alignment horizontal="center" vertical="center"/>
      <protection locked="0"/>
    </xf>
    <xf numFmtId="167" fontId="38" fillId="4" borderId="0" xfId="4" applyFont="1" applyFill="1" applyBorder="1" applyAlignment="1" applyProtection="1">
      <alignment horizontal="right" vertical="center"/>
      <protection locked="0"/>
    </xf>
    <xf numFmtId="0" fontId="38" fillId="4" borderId="0" xfId="0" applyFont="1" applyFill="1" applyAlignment="1" applyProtection="1">
      <alignment horizontal="right" vertical="center"/>
      <protection locked="0"/>
    </xf>
    <xf numFmtId="0" fontId="38" fillId="4" borderId="0" xfId="0" applyFont="1" applyFill="1" applyAlignment="1" applyProtection="1">
      <alignment vertical="center"/>
      <protection locked="0"/>
    </xf>
    <xf numFmtId="167" fontId="38" fillId="4" borderId="0" xfId="4" applyFont="1" applyFill="1" applyBorder="1" applyAlignment="1" applyProtection="1">
      <alignment horizontal="center" vertical="center"/>
      <protection locked="0"/>
    </xf>
    <xf numFmtId="1" fontId="38" fillId="4" borderId="0" xfId="0" applyNumberFormat="1" applyFont="1" applyFill="1" applyAlignment="1" applyProtection="1">
      <alignment horizontal="center" vertical="center"/>
      <protection locked="0"/>
    </xf>
    <xf numFmtId="1" fontId="38" fillId="4" borderId="0" xfId="0" applyNumberFormat="1" applyFont="1" applyFill="1" applyAlignment="1" applyProtection="1">
      <alignment horizontal="right" vertical="center"/>
      <protection locked="0"/>
    </xf>
    <xf numFmtId="0" fontId="37" fillId="4" borderId="0" xfId="0" applyFont="1" applyFill="1" applyAlignment="1" applyProtection="1">
      <alignment horizontal="center" vertical="center"/>
      <protection locked="0"/>
    </xf>
    <xf numFmtId="178" fontId="38" fillId="4" borderId="0" xfId="4" applyNumberFormat="1" applyFont="1" applyFill="1" applyBorder="1" applyAlignment="1" applyProtection="1">
      <alignment horizontal="right" vertical="center"/>
      <protection locked="0"/>
    </xf>
    <xf numFmtId="1" fontId="38" fillId="4" borderId="0" xfId="5" applyNumberFormat="1" applyFont="1" applyFill="1" applyBorder="1" applyAlignment="1" applyProtection="1">
      <alignment horizontal="center" vertical="center"/>
      <protection locked="0"/>
    </xf>
    <xf numFmtId="0" fontId="39" fillId="4" borderId="0" xfId="0" applyFont="1" applyFill="1" applyAlignment="1" applyProtection="1">
      <alignment horizontal="left" vertical="center"/>
      <protection locked="0"/>
    </xf>
    <xf numFmtId="0" fontId="38" fillId="4" borderId="0" xfId="0" applyFont="1" applyFill="1" applyProtection="1">
      <protection locked="0"/>
    </xf>
    <xf numFmtId="0" fontId="38" fillId="4" borderId="0" xfId="0" applyFont="1" applyFill="1" applyProtection="1">
      <protection hidden="1"/>
    </xf>
    <xf numFmtId="168" fontId="38" fillId="4" borderId="0" xfId="5" applyFont="1" applyFill="1" applyBorder="1" applyAlignment="1" applyProtection="1">
      <alignment horizontal="right"/>
      <protection locked="0"/>
    </xf>
    <xf numFmtId="2" fontId="38" fillId="4" borderId="0" xfId="0" applyNumberFormat="1" applyFont="1" applyFill="1" applyProtection="1">
      <protection locked="0"/>
    </xf>
    <xf numFmtId="0" fontId="38" fillId="4" borderId="0" xfId="0" applyFont="1" applyFill="1" applyAlignment="1" applyProtection="1">
      <alignment wrapText="1"/>
      <protection locked="0"/>
    </xf>
    <xf numFmtId="168" fontId="38" fillId="4" borderId="0" xfId="5" applyFont="1" applyFill="1" applyBorder="1" applyAlignment="1" applyProtection="1">
      <alignment vertical="center"/>
      <protection locked="0"/>
    </xf>
    <xf numFmtId="0" fontId="38" fillId="4" borderId="0" xfId="0" applyFont="1" applyFill="1" applyAlignment="1" applyProtection="1">
      <alignment vertical="center" wrapText="1"/>
      <protection locked="0"/>
    </xf>
    <xf numFmtId="168" fontId="39" fillId="4" borderId="0" xfId="5" applyFont="1" applyFill="1" applyBorder="1" applyAlignment="1" applyProtection="1">
      <alignment vertical="center"/>
      <protection locked="0"/>
    </xf>
    <xf numFmtId="0" fontId="39" fillId="4" borderId="0" xfId="0" applyFont="1" applyFill="1" applyAlignment="1" applyProtection="1">
      <alignment horizontal="right" vertical="center"/>
      <protection locked="0"/>
    </xf>
    <xf numFmtId="0" fontId="39" fillId="4" borderId="0" xfId="0" applyFont="1" applyFill="1" applyAlignment="1" applyProtection="1">
      <alignment vertical="center"/>
      <protection locked="0"/>
    </xf>
    <xf numFmtId="175" fontId="40" fillId="4" borderId="0" xfId="0" applyNumberFormat="1" applyFont="1" applyFill="1" applyAlignment="1" applyProtection="1">
      <alignment horizontal="right" vertical="center"/>
      <protection locked="0"/>
    </xf>
    <xf numFmtId="173" fontId="40" fillId="4" borderId="0" xfId="0" applyNumberFormat="1" applyFont="1" applyFill="1" applyAlignment="1" applyProtection="1">
      <alignment horizontal="right" vertical="center"/>
      <protection locked="0"/>
    </xf>
    <xf numFmtId="177" fontId="40" fillId="4" borderId="0" xfId="4" applyNumberFormat="1" applyFont="1" applyFill="1" applyBorder="1" applyAlignment="1" applyProtection="1">
      <alignment horizontal="right" vertical="center"/>
      <protection locked="0"/>
    </xf>
    <xf numFmtId="0" fontId="40" fillId="4" borderId="0" xfId="0" applyFont="1" applyFill="1" applyAlignment="1" applyProtection="1">
      <alignment horizontal="center" vertical="center"/>
      <protection locked="0"/>
    </xf>
    <xf numFmtId="0" fontId="38" fillId="4" borderId="0" xfId="0" applyFont="1" applyFill="1" applyAlignment="1" applyProtection="1">
      <alignment vertical="center"/>
      <protection hidden="1"/>
    </xf>
    <xf numFmtId="0" fontId="41" fillId="4" borderId="0" xfId="0" applyFont="1" applyFill="1" applyAlignment="1" applyProtection="1">
      <alignment vertical="center"/>
      <protection hidden="1"/>
    </xf>
    <xf numFmtId="0" fontId="43" fillId="4" borderId="0" xfId="0" applyFont="1" applyFill="1" applyAlignment="1" applyProtection="1">
      <alignment vertical="center"/>
      <protection hidden="1"/>
    </xf>
    <xf numFmtId="1" fontId="40" fillId="4" borderId="0" xfId="0" applyNumberFormat="1" applyFont="1" applyFill="1" applyAlignment="1" applyProtection="1">
      <alignment horizontal="right" vertical="center"/>
      <protection hidden="1"/>
    </xf>
    <xf numFmtId="175" fontId="40" fillId="4" borderId="0" xfId="0" applyNumberFormat="1" applyFont="1" applyFill="1" applyAlignment="1" applyProtection="1">
      <alignment horizontal="right" vertical="center"/>
      <protection hidden="1"/>
    </xf>
    <xf numFmtId="173" fontId="38" fillId="4" borderId="0" xfId="0" applyNumberFormat="1" applyFont="1" applyFill="1" applyAlignment="1" applyProtection="1">
      <alignment horizontal="right" vertical="center" wrapText="1"/>
      <protection hidden="1"/>
    </xf>
    <xf numFmtId="167" fontId="38" fillId="4" borderId="0" xfId="4" applyFont="1" applyFill="1" applyBorder="1" applyAlignment="1" applyProtection="1">
      <alignment horizontal="right" vertical="center" wrapText="1"/>
      <protection hidden="1"/>
    </xf>
    <xf numFmtId="0" fontId="38" fillId="4" borderId="0" xfId="0" applyFont="1" applyFill="1" applyAlignment="1" applyProtection="1">
      <alignment horizontal="center" vertical="center"/>
      <protection hidden="1"/>
    </xf>
    <xf numFmtId="0" fontId="39" fillId="4" borderId="0" xfId="0" applyFont="1" applyFill="1" applyAlignment="1" applyProtection="1">
      <alignment horizontal="left" vertical="center"/>
      <protection hidden="1"/>
    </xf>
    <xf numFmtId="0" fontId="38" fillId="4" borderId="0" xfId="0" applyFont="1" applyFill="1" applyAlignment="1" applyProtection="1">
      <alignment wrapText="1"/>
      <protection hidden="1"/>
    </xf>
    <xf numFmtId="164" fontId="4" fillId="4" borderId="0" xfId="0" applyNumberFormat="1" applyFont="1" applyFill="1" applyBorder="1" applyAlignment="1" applyProtection="1">
      <alignment vertical="center"/>
      <protection locked="0"/>
    </xf>
    <xf numFmtId="0" fontId="28" fillId="0" borderId="0" xfId="0" applyFont="1" applyProtection="1"/>
    <xf numFmtId="0" fontId="26" fillId="0" borderId="0" xfId="0" applyFont="1" applyProtection="1"/>
    <xf numFmtId="0" fontId="36" fillId="2" borderId="0" xfId="0" applyFont="1" applyFill="1" applyProtection="1"/>
    <xf numFmtId="0" fontId="33" fillId="2" borderId="0" xfId="0" applyFont="1" applyFill="1" applyProtection="1"/>
    <xf numFmtId="0" fontId="26" fillId="2" borderId="0" xfId="0" applyFont="1" applyFill="1" applyProtection="1"/>
    <xf numFmtId="0" fontId="35" fillId="2" borderId="0" xfId="0" applyFont="1" applyFill="1" applyProtection="1"/>
    <xf numFmtId="0" fontId="34" fillId="2" borderId="0" xfId="0" applyFont="1" applyFill="1" applyProtection="1"/>
    <xf numFmtId="0" fontId="27" fillId="2" borderId="0" xfId="0" applyFont="1" applyFill="1" applyAlignment="1" applyProtection="1">
      <alignment vertical="center"/>
    </xf>
    <xf numFmtId="0" fontId="31" fillId="2" borderId="0" xfId="0" applyFont="1" applyFill="1" applyAlignment="1" applyProtection="1">
      <alignment vertical="center"/>
    </xf>
    <xf numFmtId="1" fontId="29" fillId="0" borderId="1" xfId="0" applyNumberFormat="1" applyFont="1" applyBorder="1" applyProtection="1"/>
    <xf numFmtId="1" fontId="28" fillId="0" borderId="1" xfId="0" applyNumberFormat="1" applyFont="1" applyBorder="1" applyAlignment="1" applyProtection="1">
      <alignment horizontal="right"/>
    </xf>
    <xf numFmtId="1" fontId="28" fillId="0" borderId="1" xfId="0" applyNumberFormat="1" applyFont="1" applyBorder="1" applyProtection="1"/>
    <xf numFmtId="1" fontId="3" fillId="0" borderId="1" xfId="0" applyNumberFormat="1" applyFont="1" applyBorder="1" applyProtection="1"/>
    <xf numFmtId="167" fontId="28" fillId="0" borderId="0" xfId="4" applyFont="1" applyAlignment="1" applyProtection="1">
      <alignment horizontal="left"/>
    </xf>
    <xf numFmtId="0" fontId="26" fillId="0" borderId="0" xfId="0" applyFont="1" applyAlignment="1" applyProtection="1">
      <alignment wrapText="1"/>
    </xf>
    <xf numFmtId="177" fontId="25" fillId="10" borderId="3" xfId="4" quotePrefix="1" applyNumberFormat="1" applyFont="1" applyFill="1" applyBorder="1" applyAlignment="1" applyProtection="1">
      <alignment horizontal="right" vertical="center" wrapText="1"/>
    </xf>
    <xf numFmtId="0" fontId="27" fillId="2" borderId="6" xfId="0" applyFont="1" applyFill="1" applyBorder="1" applyAlignment="1" applyProtection="1">
      <alignment horizontal="right" vertical="center" wrapText="1"/>
    </xf>
    <xf numFmtId="3" fontId="25" fillId="4" borderId="3" xfId="0" quotePrefix="1" applyNumberFormat="1" applyFont="1" applyFill="1" applyBorder="1" applyAlignment="1" applyProtection="1">
      <alignment horizontal="right" vertical="center" wrapText="1"/>
    </xf>
    <xf numFmtId="173" fontId="25" fillId="0" borderId="4" xfId="0" applyNumberFormat="1" applyFont="1" applyBorder="1" applyAlignment="1" applyProtection="1">
      <alignment horizontal="right" vertical="center"/>
    </xf>
    <xf numFmtId="173" fontId="25" fillId="0" borderId="6" xfId="0" applyNumberFormat="1" applyFont="1" applyBorder="1" applyAlignment="1" applyProtection="1">
      <alignment horizontal="left" vertical="center"/>
    </xf>
    <xf numFmtId="0" fontId="26" fillId="0" borderId="4" xfId="0" applyFont="1" applyBorder="1" applyAlignment="1" applyProtection="1">
      <alignment horizontal="center" vertical="center"/>
    </xf>
    <xf numFmtId="0" fontId="26" fillId="0" borderId="6" xfId="0" applyFont="1" applyBorder="1" applyAlignment="1" applyProtection="1">
      <alignment horizontal="right" vertical="center"/>
    </xf>
    <xf numFmtId="3" fontId="26" fillId="0" borderId="3" xfId="0" applyNumberFormat="1" applyFont="1" applyBorder="1" applyAlignment="1" applyProtection="1">
      <alignment horizontal="right" vertical="center"/>
    </xf>
    <xf numFmtId="175" fontId="32" fillId="0" borderId="3" xfId="0" applyNumberFormat="1" applyFont="1" applyBorder="1" applyAlignment="1" applyProtection="1">
      <alignment horizontal="right" vertical="center"/>
    </xf>
    <xf numFmtId="0" fontId="30" fillId="0" borderId="4" xfId="0" applyFont="1" applyBorder="1" applyAlignment="1" applyProtection="1">
      <alignment horizontal="right" vertical="center"/>
    </xf>
    <xf numFmtId="0" fontId="31" fillId="0" borderId="5" xfId="3" applyFont="1" applyBorder="1" applyAlignment="1" applyProtection="1">
      <alignment vertical="center"/>
    </xf>
    <xf numFmtId="0" fontId="25" fillId="0" borderId="6" xfId="3" applyFont="1" applyBorder="1" applyAlignment="1" applyProtection="1">
      <alignment vertical="center"/>
    </xf>
    <xf numFmtId="0" fontId="25" fillId="0" borderId="16" xfId="3" applyFont="1" applyBorder="1" applyAlignment="1" applyProtection="1">
      <alignment vertical="center"/>
    </xf>
    <xf numFmtId="0" fontId="25" fillId="0" borderId="0" xfId="3" applyFont="1" applyAlignment="1" applyProtection="1">
      <alignment horizontal="left" vertical="center"/>
    </xf>
    <xf numFmtId="0" fontId="30" fillId="0" borderId="0" xfId="0" applyFont="1" applyAlignment="1" applyProtection="1">
      <alignment horizontal="right" vertical="center"/>
    </xf>
    <xf numFmtId="0" fontId="27" fillId="2" borderId="22" xfId="0" applyFont="1" applyFill="1" applyBorder="1" applyAlignment="1" applyProtection="1">
      <alignment horizontal="right" vertical="center" wrapText="1"/>
    </xf>
    <xf numFmtId="0" fontId="25" fillId="0" borderId="0" xfId="0" applyFont="1" applyProtection="1"/>
    <xf numFmtId="3" fontId="26" fillId="0" borderId="22" xfId="0" applyNumberFormat="1" applyFont="1" applyBorder="1" applyAlignment="1" applyProtection="1">
      <alignment horizontal="right" vertical="center"/>
    </xf>
    <xf numFmtId="173" fontId="25" fillId="0" borderId="22" xfId="0" applyNumberFormat="1" applyFont="1" applyBorder="1" applyAlignment="1" applyProtection="1">
      <alignment horizontal="right" vertical="center"/>
    </xf>
    <xf numFmtId="173" fontId="25" fillId="0" borderId="22" xfId="0" applyNumberFormat="1" applyFont="1" applyBorder="1" applyAlignment="1" applyProtection="1">
      <alignment horizontal="left" vertical="center"/>
    </xf>
    <xf numFmtId="0" fontId="0" fillId="0" borderId="0" xfId="0" applyProtection="1"/>
    <xf numFmtId="0" fontId="27" fillId="2" borderId="16" xfId="0" applyFont="1" applyFill="1" applyBorder="1" applyAlignment="1" applyProtection="1">
      <alignment horizontal="center" vertical="center"/>
    </xf>
    <xf numFmtId="0" fontId="27" fillId="2" borderId="0" xfId="0" applyFont="1" applyFill="1" applyAlignment="1" applyProtection="1">
      <alignment horizontal="center" vertical="center"/>
    </xf>
    <xf numFmtId="0" fontId="26" fillId="0" borderId="3" xfId="0" applyFont="1" applyBorder="1" applyAlignment="1" applyProtection="1">
      <alignment horizontal="right" vertical="center"/>
    </xf>
    <xf numFmtId="0" fontId="25" fillId="0" borderId="4" xfId="9" applyNumberFormat="1" applyFont="1" applyBorder="1" applyAlignment="1" applyProtection="1">
      <alignment vertical="center"/>
    </xf>
    <xf numFmtId="0" fontId="2" fillId="0" borderId="0" xfId="1" applyFont="1" applyAlignment="1" applyProtection="1">
      <alignment vertical="top"/>
    </xf>
    <xf numFmtId="0" fontId="3" fillId="0" borderId="0" xfId="0" applyFont="1" applyAlignment="1" applyProtection="1">
      <alignment vertical="top"/>
    </xf>
    <xf numFmtId="0" fontId="6" fillId="0" borderId="0" xfId="1" applyFont="1" applyAlignment="1" applyProtection="1">
      <alignment vertical="top"/>
    </xf>
    <xf numFmtId="0" fontId="7" fillId="2" borderId="0" xfId="0" applyFont="1" applyFill="1" applyBorder="1" applyAlignment="1" applyProtection="1">
      <alignment vertical="top"/>
    </xf>
    <xf numFmtId="164" fontId="7" fillId="2" borderId="0" xfId="0" applyNumberFormat="1" applyFont="1" applyFill="1" applyBorder="1" applyAlignment="1" applyProtection="1">
      <alignment vertical="top"/>
    </xf>
    <xf numFmtId="164" fontId="7" fillId="2" borderId="0" xfId="0" applyNumberFormat="1" applyFont="1" applyFill="1" applyBorder="1" applyAlignment="1" applyProtection="1">
      <alignment horizontal="right" vertical="top"/>
    </xf>
    <xf numFmtId="0" fontId="8" fillId="2" borderId="0" xfId="0" applyFont="1" applyFill="1" applyBorder="1" applyAlignment="1" applyProtection="1">
      <alignment vertical="top"/>
    </xf>
    <xf numFmtId="164" fontId="9" fillId="2" borderId="0" xfId="0" applyNumberFormat="1" applyFont="1" applyFill="1" applyBorder="1" applyAlignment="1" applyProtection="1">
      <alignment vertical="top"/>
    </xf>
    <xf numFmtId="164" fontId="9" fillId="2" borderId="0" xfId="0" applyNumberFormat="1" applyFont="1" applyFill="1" applyBorder="1" applyAlignment="1" applyProtection="1">
      <alignment horizontal="right" vertical="top"/>
    </xf>
    <xf numFmtId="0" fontId="10" fillId="2" borderId="0" xfId="0" applyFont="1" applyFill="1" applyBorder="1" applyAlignment="1" applyProtection="1">
      <alignment vertical="top"/>
    </xf>
    <xf numFmtId="0" fontId="4" fillId="2" borderId="0" xfId="0" applyFont="1" applyFill="1" applyAlignment="1" applyProtection="1">
      <alignment vertical="top"/>
    </xf>
    <xf numFmtId="0" fontId="23" fillId="2" borderId="0" xfId="0" applyFont="1" applyFill="1" applyBorder="1" applyAlignment="1" applyProtection="1">
      <alignment vertical="top"/>
    </xf>
    <xf numFmtId="0" fontId="13" fillId="2" borderId="0" xfId="0" applyFont="1" applyFill="1" applyBorder="1" applyAlignment="1" applyProtection="1">
      <alignment vertical="top"/>
    </xf>
    <xf numFmtId="164" fontId="8" fillId="2" borderId="7" xfId="0" applyNumberFormat="1" applyFont="1" applyFill="1" applyBorder="1" applyProtection="1"/>
    <xf numFmtId="164" fontId="4" fillId="2" borderId="22" xfId="0" applyNumberFormat="1" applyFont="1" applyFill="1" applyBorder="1" applyProtection="1"/>
    <xf numFmtId="164" fontId="4" fillId="2" borderId="11" xfId="0" applyNumberFormat="1" applyFont="1" applyFill="1" applyBorder="1" applyProtection="1"/>
    <xf numFmtId="164" fontId="4" fillId="4" borderId="0" xfId="0" applyNumberFormat="1" applyFont="1" applyFill="1" applyBorder="1" applyAlignment="1" applyProtection="1">
      <alignment vertical="center"/>
    </xf>
    <xf numFmtId="164" fontId="4" fillId="2" borderId="16" xfId="0" applyNumberFormat="1" applyFont="1" applyFill="1" applyBorder="1" applyAlignment="1" applyProtection="1">
      <alignment wrapText="1"/>
    </xf>
    <xf numFmtId="0" fontId="1" fillId="2" borderId="0" xfId="1" applyFont="1" applyFill="1" applyProtection="1"/>
    <xf numFmtId="0" fontId="1" fillId="2" borderId="21" xfId="1" applyFont="1" applyFill="1" applyBorder="1" applyProtection="1"/>
    <xf numFmtId="164" fontId="4" fillId="2" borderId="0" xfId="0" applyNumberFormat="1" applyFont="1" applyFill="1" applyAlignment="1" applyProtection="1">
      <alignment horizontal="right" wrapText="1"/>
    </xf>
    <xf numFmtId="164" fontId="4" fillId="2" borderId="0" xfId="0" applyNumberFormat="1" applyFont="1" applyFill="1" applyAlignment="1" applyProtection="1">
      <alignment horizontal="right"/>
    </xf>
    <xf numFmtId="0" fontId="4" fillId="2" borderId="21" xfId="0" applyNumberFormat="1" applyFont="1" applyFill="1" applyBorder="1" applyAlignment="1" applyProtection="1">
      <alignment horizontal="right"/>
    </xf>
    <xf numFmtId="7" fontId="1" fillId="4" borderId="3" xfId="7" applyNumberFormat="1" applyFont="1" applyFill="1" applyBorder="1" applyProtection="1"/>
    <xf numFmtId="173" fontId="1" fillId="4" borderId="3" xfId="2" applyNumberFormat="1" applyFont="1" applyFill="1" applyBorder="1" applyAlignment="1" applyProtection="1">
      <alignment horizontal="right"/>
    </xf>
    <xf numFmtId="164" fontId="11" fillId="7" borderId="2" xfId="1" applyNumberFormat="1" applyFont="1" applyFill="1" applyBorder="1" applyAlignment="1" applyProtection="1">
      <alignment horizontal="right"/>
    </xf>
    <xf numFmtId="164" fontId="4" fillId="2" borderId="3" xfId="0" applyNumberFormat="1" applyFont="1" applyFill="1" applyBorder="1" applyProtection="1"/>
    <xf numFmtId="164" fontId="4" fillId="2" borderId="6" xfId="0" applyNumberFormat="1" applyFont="1" applyFill="1" applyBorder="1" applyProtection="1"/>
    <xf numFmtId="164" fontId="15" fillId="4" borderId="0" xfId="0" applyNumberFormat="1" applyFont="1" applyFill="1" applyBorder="1" applyAlignment="1" applyProtection="1">
      <alignment vertical="center"/>
    </xf>
    <xf numFmtId="164" fontId="4" fillId="4" borderId="1" xfId="0" applyNumberFormat="1" applyFont="1" applyFill="1" applyBorder="1" applyAlignment="1" applyProtection="1">
      <alignment vertical="center"/>
    </xf>
    <xf numFmtId="164" fontId="4" fillId="2" borderId="21" xfId="0" applyNumberFormat="1" applyFont="1" applyFill="1" applyBorder="1" applyAlignment="1" applyProtection="1">
      <alignment horizontal="right" wrapText="1"/>
    </xf>
    <xf numFmtId="0" fontId="1" fillId="4" borderId="3" xfId="1" quotePrefix="1" applyFont="1" applyFill="1" applyBorder="1" applyProtection="1"/>
    <xf numFmtId="169" fontId="1" fillId="4" borderId="3" xfId="6" applyNumberFormat="1" applyFont="1" applyFill="1" applyBorder="1" applyProtection="1"/>
    <xf numFmtId="173" fontId="1" fillId="4" borderId="4" xfId="2" applyNumberFormat="1" applyFont="1" applyFill="1" applyBorder="1" applyAlignment="1" applyProtection="1">
      <alignment horizontal="right"/>
    </xf>
    <xf numFmtId="173" fontId="1" fillId="4" borderId="5" xfId="2" applyNumberFormat="1" applyFont="1" applyFill="1" applyBorder="1" applyAlignment="1" applyProtection="1">
      <alignment horizontal="right"/>
    </xf>
    <xf numFmtId="173" fontId="1" fillId="4" borderId="6" xfId="2" applyNumberFormat="1" applyFont="1" applyFill="1" applyBorder="1" applyAlignment="1" applyProtection="1">
      <alignment horizontal="right"/>
    </xf>
    <xf numFmtId="0" fontId="1" fillId="0" borderId="0" xfId="1" applyFont="1" applyAlignment="1" applyProtection="1">
      <alignment vertical="top"/>
    </xf>
    <xf numFmtId="0" fontId="11" fillId="0" borderId="1" xfId="1" applyFont="1" applyFill="1" applyBorder="1" applyAlignment="1" applyProtection="1">
      <alignment vertical="top"/>
    </xf>
    <xf numFmtId="164" fontId="1" fillId="0" borderId="1" xfId="1" applyNumberFormat="1" applyFont="1" applyFill="1" applyBorder="1" applyAlignment="1" applyProtection="1">
      <alignment vertical="top"/>
    </xf>
    <xf numFmtId="0" fontId="11" fillId="0" borderId="0" xfId="1" applyFont="1" applyFill="1" applyBorder="1" applyAlignment="1" applyProtection="1">
      <alignment vertical="top"/>
    </xf>
    <xf numFmtId="164" fontId="1" fillId="0" borderId="0" xfId="1" applyNumberFormat="1" applyFont="1" applyFill="1" applyBorder="1" applyAlignment="1" applyProtection="1">
      <alignment horizontal="right" vertical="top"/>
    </xf>
    <xf numFmtId="0" fontId="12" fillId="0" borderId="0" xfId="0" applyFont="1" applyAlignment="1" applyProtection="1">
      <alignment horizontal="center" vertical="top"/>
    </xf>
    <xf numFmtId="164" fontId="4" fillId="2" borderId="4" xfId="0" applyNumberFormat="1" applyFont="1" applyFill="1" applyBorder="1" applyAlignment="1" applyProtection="1">
      <alignment horizontal="left" vertical="top"/>
    </xf>
    <xf numFmtId="164" fontId="8" fillId="2" borderId="5" xfId="0" applyNumberFormat="1" applyFont="1" applyFill="1" applyBorder="1" applyAlignment="1" applyProtection="1">
      <alignment vertical="top"/>
    </xf>
    <xf numFmtId="164" fontId="4" fillId="2" borderId="5" xfId="0" applyNumberFormat="1" applyFont="1" applyFill="1" applyBorder="1" applyAlignment="1" applyProtection="1">
      <alignment vertical="top"/>
    </xf>
    <xf numFmtId="164" fontId="4" fillId="2" borderId="6" xfId="0" applyNumberFormat="1" applyFont="1" applyFill="1" applyBorder="1" applyAlignment="1" applyProtection="1">
      <alignment vertical="top"/>
    </xf>
    <xf numFmtId="164" fontId="4" fillId="2" borderId="9" xfId="0" applyNumberFormat="1" applyFont="1" applyFill="1" applyBorder="1" applyAlignment="1" applyProtection="1">
      <alignment horizontal="left" vertical="top"/>
    </xf>
    <xf numFmtId="1" fontId="4" fillId="2" borderId="20" xfId="0" applyNumberFormat="1" applyFont="1" applyFill="1" applyBorder="1" applyAlignment="1" applyProtection="1">
      <alignment horizontal="right"/>
    </xf>
    <xf numFmtId="1" fontId="4" fillId="2" borderId="16" xfId="0" applyNumberFormat="1" applyFont="1" applyFill="1" applyBorder="1" applyAlignment="1" applyProtection="1">
      <alignment horizontal="right"/>
    </xf>
    <xf numFmtId="1" fontId="4" fillId="2" borderId="9" xfId="0" applyNumberFormat="1" applyFont="1" applyFill="1" applyBorder="1" applyAlignment="1" applyProtection="1">
      <alignment horizontal="right" wrapText="1"/>
    </xf>
    <xf numFmtId="1" fontId="4" fillId="2" borderId="9" xfId="0" applyNumberFormat="1" applyFont="1" applyFill="1" applyBorder="1" applyAlignment="1" applyProtection="1">
      <alignment horizontal="right"/>
    </xf>
    <xf numFmtId="0" fontId="12" fillId="6" borderId="0" xfId="0" applyFont="1" applyFill="1" applyAlignment="1" applyProtection="1">
      <alignment horizontal="center" vertical="top"/>
    </xf>
    <xf numFmtId="0" fontId="12" fillId="6" borderId="11" xfId="0" applyFont="1" applyFill="1" applyBorder="1" applyAlignment="1" applyProtection="1">
      <alignment horizontal="center" vertical="top"/>
    </xf>
    <xf numFmtId="0" fontId="21" fillId="4" borderId="8" xfId="0" applyFont="1" applyFill="1" applyBorder="1" applyAlignment="1" applyProtection="1">
      <alignment vertical="center" wrapText="1"/>
    </xf>
    <xf numFmtId="3" fontId="18" fillId="0" borderId="3" xfId="0" applyNumberFormat="1" applyFont="1" applyFill="1" applyBorder="1" applyAlignment="1" applyProtection="1">
      <alignment horizontal="right" vertical="center" wrapText="1"/>
    </xf>
    <xf numFmtId="164" fontId="4" fillId="6" borderId="0" xfId="0" applyNumberFormat="1" applyFont="1" applyFill="1" applyBorder="1" applyAlignment="1" applyProtection="1">
      <alignment vertical="top"/>
    </xf>
    <xf numFmtId="3" fontId="18" fillId="0" borderId="3" xfId="0" applyNumberFormat="1" applyFont="1" applyBorder="1" applyAlignment="1" applyProtection="1">
      <alignment horizontal="right" vertical="center" wrapText="1"/>
    </xf>
    <xf numFmtId="0" fontId="12" fillId="6" borderId="21" xfId="0" applyFont="1" applyFill="1" applyBorder="1" applyAlignment="1" applyProtection="1">
      <alignment horizontal="center" vertical="top"/>
    </xf>
    <xf numFmtId="0" fontId="17" fillId="4" borderId="3" xfId="0" applyFont="1" applyFill="1" applyBorder="1" applyAlignment="1" applyProtection="1">
      <alignment vertical="center" wrapText="1"/>
    </xf>
    <xf numFmtId="9" fontId="17" fillId="0" borderId="3" xfId="0" applyNumberFormat="1" applyFont="1" applyBorder="1" applyAlignment="1" applyProtection="1">
      <alignment horizontal="right" vertical="center" wrapText="1"/>
    </xf>
    <xf numFmtId="164" fontId="4" fillId="2" borderId="3" xfId="0" applyNumberFormat="1" applyFont="1" applyFill="1" applyBorder="1" applyAlignment="1" applyProtection="1">
      <alignment horizontal="left" vertical="top"/>
    </xf>
    <xf numFmtId="1" fontId="4" fillId="2" borderId="8" xfId="0" applyNumberFormat="1" applyFont="1" applyFill="1" applyBorder="1" applyAlignment="1" applyProtection="1">
      <alignment horizontal="right"/>
    </xf>
    <xf numFmtId="1" fontId="4" fillId="2" borderId="7" xfId="0" applyNumberFormat="1" applyFont="1" applyFill="1" applyBorder="1" applyAlignment="1" applyProtection="1">
      <alignment horizontal="right"/>
    </xf>
    <xf numFmtId="1" fontId="4" fillId="2" borderId="3" xfId="0" applyNumberFormat="1" applyFont="1" applyFill="1" applyBorder="1" applyAlignment="1" applyProtection="1">
      <alignment horizontal="right" wrapText="1"/>
    </xf>
    <xf numFmtId="164" fontId="4" fillId="2" borderId="3" xfId="0" applyNumberFormat="1" applyFont="1" applyFill="1" applyBorder="1" applyAlignment="1" applyProtection="1">
      <alignment horizontal="right" vertical="top"/>
    </xf>
    <xf numFmtId="170" fontId="18" fillId="0" borderId="3" xfId="0" applyNumberFormat="1" applyFont="1" applyBorder="1" applyAlignment="1" applyProtection="1">
      <alignment horizontal="right" vertical="center" wrapText="1"/>
    </xf>
    <xf numFmtId="164" fontId="4" fillId="6" borderId="17" xfId="0" applyNumberFormat="1" applyFont="1" applyFill="1" applyBorder="1" applyAlignment="1" applyProtection="1">
      <alignment vertical="top"/>
    </xf>
    <xf numFmtId="164" fontId="4" fillId="6" borderId="18" xfId="0" applyNumberFormat="1" applyFont="1" applyFill="1" applyBorder="1" applyAlignment="1" applyProtection="1">
      <alignment vertical="top"/>
    </xf>
    <xf numFmtId="164" fontId="4" fillId="6" borderId="19" xfId="0" applyNumberFormat="1" applyFont="1" applyFill="1" applyBorder="1" applyAlignment="1" applyProtection="1">
      <alignment vertical="top"/>
    </xf>
    <xf numFmtId="164" fontId="15" fillId="4" borderId="0" xfId="0" applyNumberFormat="1" applyFont="1" applyFill="1" applyBorder="1" applyAlignment="1" applyProtection="1">
      <alignment vertical="top"/>
    </xf>
    <xf numFmtId="164" fontId="4" fillId="4" borderId="0" xfId="0" applyNumberFormat="1" applyFont="1" applyFill="1" applyBorder="1" applyAlignment="1" applyProtection="1">
      <alignment vertical="top"/>
    </xf>
    <xf numFmtId="164" fontId="4" fillId="4" borderId="0" xfId="0" applyNumberFormat="1" applyFont="1" applyFill="1" applyBorder="1" applyAlignment="1" applyProtection="1">
      <alignment horizontal="right" vertical="top" wrapText="1"/>
    </xf>
    <xf numFmtId="164" fontId="4" fillId="4" borderId="0" xfId="0" applyNumberFormat="1" applyFont="1" applyFill="1" applyBorder="1" applyAlignment="1" applyProtection="1">
      <alignment horizontal="right" vertical="top"/>
    </xf>
    <xf numFmtId="0" fontId="12" fillId="4" borderId="0" xfId="0" applyFont="1" applyFill="1" applyAlignment="1" applyProtection="1">
      <alignment horizontal="center" vertical="top"/>
    </xf>
    <xf numFmtId="0" fontId="11" fillId="4" borderId="1" xfId="1" applyFont="1" applyFill="1" applyBorder="1" applyAlignment="1" applyProtection="1">
      <alignment vertical="top"/>
    </xf>
    <xf numFmtId="164" fontId="1" fillId="4" borderId="1" xfId="1" applyNumberFormat="1" applyFont="1" applyFill="1" applyBorder="1" applyAlignment="1" applyProtection="1">
      <alignment vertical="top"/>
    </xf>
    <xf numFmtId="164" fontId="1" fillId="0" borderId="0" xfId="1" applyNumberFormat="1" applyFont="1" applyFill="1" applyBorder="1" applyAlignment="1" applyProtection="1">
      <alignment vertical="top"/>
    </xf>
    <xf numFmtId="164" fontId="5" fillId="2" borderId="3" xfId="0" applyNumberFormat="1" applyFont="1" applyFill="1" applyBorder="1" applyAlignment="1" applyProtection="1"/>
    <xf numFmtId="164" fontId="5" fillId="2" borderId="7" xfId="0" applyNumberFormat="1" applyFont="1" applyFill="1" applyBorder="1" applyAlignment="1" applyProtection="1"/>
    <xf numFmtId="164" fontId="4" fillId="2" borderId="3" xfId="0" applyNumberFormat="1" applyFont="1" applyFill="1" applyBorder="1" applyAlignment="1" applyProtection="1">
      <alignment horizontal="right" vertical="top" wrapText="1"/>
    </xf>
    <xf numFmtId="1" fontId="4" fillId="2" borderId="12" xfId="0" applyNumberFormat="1" applyFont="1" applyFill="1" applyBorder="1" applyAlignment="1" applyProtection="1">
      <alignment horizontal="right"/>
    </xf>
    <xf numFmtId="1" fontId="4" fillId="2" borderId="11" xfId="0" applyNumberFormat="1" applyFont="1" applyFill="1" applyBorder="1" applyAlignment="1" applyProtection="1">
      <alignment horizontal="right"/>
    </xf>
    <xf numFmtId="164" fontId="4" fillId="2" borderId="3" xfId="0" applyNumberFormat="1" applyFont="1" applyFill="1" applyBorder="1" applyAlignment="1" applyProtection="1">
      <alignment horizontal="right" wrapText="1"/>
    </xf>
    <xf numFmtId="164" fontId="4" fillId="4" borderId="4" xfId="0" applyNumberFormat="1" applyFont="1" applyFill="1" applyBorder="1" applyAlignment="1" applyProtection="1">
      <alignment vertical="center"/>
    </xf>
    <xf numFmtId="166" fontId="14" fillId="4" borderId="3" xfId="0" applyNumberFormat="1" applyFont="1" applyFill="1" applyBorder="1" applyAlignment="1" applyProtection="1">
      <alignment vertical="center"/>
    </xf>
    <xf numFmtId="164" fontId="15" fillId="6" borderId="3" xfId="0" applyNumberFormat="1" applyFont="1" applyFill="1" applyBorder="1" applyAlignment="1" applyProtection="1">
      <alignment vertical="center"/>
    </xf>
    <xf numFmtId="164" fontId="15" fillId="6" borderId="10" xfId="0" applyNumberFormat="1" applyFont="1" applyFill="1" applyBorder="1" applyAlignment="1" applyProtection="1">
      <alignment vertical="center"/>
    </xf>
    <xf numFmtId="164" fontId="15" fillId="6" borderId="15" xfId="0" applyNumberFormat="1" applyFont="1" applyFill="1" applyBorder="1" applyAlignment="1" applyProtection="1">
      <alignment vertical="center"/>
    </xf>
    <xf numFmtId="166" fontId="14" fillId="5" borderId="2" xfId="0" applyNumberFormat="1" applyFont="1" applyFill="1" applyBorder="1" applyAlignment="1" applyProtection="1">
      <alignment vertical="center"/>
    </xf>
    <xf numFmtId="0" fontId="11" fillId="4" borderId="0" xfId="1" applyFont="1" applyFill="1" applyBorder="1" applyAlignment="1" applyProtection="1">
      <alignment vertical="top"/>
    </xf>
    <xf numFmtId="164" fontId="1" fillId="4" borderId="0" xfId="1" applyNumberFormat="1" applyFont="1" applyFill="1" applyBorder="1" applyAlignment="1" applyProtection="1">
      <alignment vertical="top"/>
    </xf>
    <xf numFmtId="164" fontId="5" fillId="2" borderId="4" xfId="0" applyNumberFormat="1" applyFont="1" applyFill="1" applyBorder="1" applyAlignment="1" applyProtection="1"/>
    <xf numFmtId="164" fontId="4" fillId="2" borderId="5" xfId="0" applyNumberFormat="1" applyFont="1" applyFill="1" applyBorder="1" applyAlignment="1" applyProtection="1">
      <alignment horizontal="right"/>
    </xf>
    <xf numFmtId="164" fontId="4" fillId="2" borderId="6" xfId="0" applyNumberFormat="1" applyFont="1" applyFill="1" applyBorder="1" applyAlignment="1" applyProtection="1">
      <alignment horizontal="right"/>
    </xf>
    <xf numFmtId="166" fontId="4" fillId="7" borderId="2" xfId="0" applyNumberFormat="1" applyFont="1" applyFill="1" applyBorder="1" applyAlignment="1" applyProtection="1">
      <alignment vertical="center"/>
    </xf>
    <xf numFmtId="3" fontId="3" fillId="0" borderId="0" xfId="0" applyNumberFormat="1" applyFont="1" applyAlignment="1" applyProtection="1">
      <alignment vertical="top"/>
    </xf>
    <xf numFmtId="1" fontId="4" fillId="2" borderId="3" xfId="0" applyNumberFormat="1" applyFont="1" applyFill="1" applyBorder="1" applyAlignment="1" applyProtection="1">
      <alignment horizontal="right"/>
    </xf>
    <xf numFmtId="169" fontId="4" fillId="6" borderId="0" xfId="6" applyNumberFormat="1" applyFont="1" applyFill="1" applyBorder="1" applyAlignment="1" applyProtection="1">
      <alignment vertical="top"/>
    </xf>
    <xf numFmtId="44" fontId="14" fillId="6" borderId="0" xfId="7" applyFont="1" applyFill="1" applyAlignment="1" applyProtection="1">
      <alignment horizontal="center" vertical="top"/>
    </xf>
    <xf numFmtId="174" fontId="4" fillId="4" borderId="0" xfId="0" applyNumberFormat="1" applyFont="1" applyFill="1" applyBorder="1" applyAlignment="1" applyProtection="1">
      <alignment vertical="center"/>
    </xf>
    <xf numFmtId="164" fontId="4" fillId="2" borderId="3" xfId="0" applyNumberFormat="1" applyFont="1" applyFill="1" applyBorder="1" applyAlignment="1" applyProtection="1">
      <alignment horizontal="right"/>
    </xf>
    <xf numFmtId="164" fontId="14" fillId="0" borderId="4" xfId="0" applyNumberFormat="1" applyFont="1" applyFill="1" applyBorder="1" applyAlignment="1" applyProtection="1">
      <alignment vertical="center"/>
    </xf>
    <xf numFmtId="164" fontId="4" fillId="4" borderId="10" xfId="0" applyNumberFormat="1" applyFont="1" applyFill="1" applyBorder="1" applyAlignment="1" applyProtection="1">
      <alignment vertical="center"/>
    </xf>
    <xf numFmtId="164" fontId="4" fillId="4" borderId="5" xfId="0" applyNumberFormat="1" applyFont="1" applyFill="1" applyBorder="1" applyAlignment="1" applyProtection="1">
      <alignment vertical="center"/>
    </xf>
    <xf numFmtId="164" fontId="4" fillId="4" borderId="6" xfId="0" applyNumberFormat="1" applyFont="1" applyFill="1" applyBorder="1" applyAlignment="1" applyProtection="1">
      <alignment vertical="center"/>
    </xf>
    <xf numFmtId="164" fontId="14" fillId="4" borderId="4" xfId="0" applyNumberFormat="1" applyFont="1" applyFill="1" applyBorder="1" applyAlignment="1" applyProtection="1">
      <alignment vertical="center"/>
    </xf>
    <xf numFmtId="166" fontId="14" fillId="4" borderId="13" xfId="0" applyNumberFormat="1" applyFont="1" applyFill="1" applyBorder="1" applyAlignment="1" applyProtection="1">
      <alignment vertical="center"/>
    </xf>
    <xf numFmtId="166" fontId="14" fillId="4" borderId="6" xfId="0" applyNumberFormat="1" applyFont="1" applyFill="1" applyBorder="1" applyAlignment="1" applyProtection="1">
      <alignment vertical="center"/>
    </xf>
    <xf numFmtId="164" fontId="14" fillId="4" borderId="0" xfId="0" applyNumberFormat="1" applyFont="1" applyFill="1" applyBorder="1" applyAlignment="1" applyProtection="1">
      <alignment horizontal="right" vertical="center"/>
    </xf>
    <xf numFmtId="164" fontId="14" fillId="4" borderId="1" xfId="0" applyNumberFormat="1" applyFont="1" applyFill="1" applyBorder="1" applyAlignment="1" applyProtection="1">
      <alignment horizontal="right" vertical="center"/>
    </xf>
    <xf numFmtId="169" fontId="14" fillId="0" borderId="3" xfId="6" applyNumberFormat="1" applyFont="1" applyFill="1" applyBorder="1" applyAlignment="1" applyProtection="1">
      <alignment vertical="center"/>
    </xf>
    <xf numFmtId="164" fontId="14" fillId="4" borderId="0" xfId="0" applyNumberFormat="1" applyFont="1" applyFill="1" applyBorder="1" applyAlignment="1" applyProtection="1">
      <alignment vertical="center"/>
    </xf>
    <xf numFmtId="164" fontId="14" fillId="4" borderId="6" xfId="0" applyNumberFormat="1" applyFont="1" applyFill="1" applyBorder="1" applyAlignment="1" applyProtection="1">
      <alignment horizontal="right" vertical="center"/>
    </xf>
    <xf numFmtId="0" fontId="11" fillId="0" borderId="24" xfId="1" applyFont="1" applyFill="1" applyBorder="1" applyAlignment="1" applyProtection="1">
      <alignment vertical="top"/>
    </xf>
    <xf numFmtId="164" fontId="1" fillId="0" borderId="24" xfId="1" applyNumberFormat="1" applyFont="1" applyFill="1" applyBorder="1" applyAlignment="1" applyProtection="1">
      <alignment vertical="top"/>
    </xf>
    <xf numFmtId="0" fontId="11" fillId="0" borderId="23" xfId="1" applyFont="1" applyFill="1" applyBorder="1" applyAlignment="1" applyProtection="1">
      <alignment vertical="top"/>
    </xf>
    <xf numFmtId="164" fontId="1" fillId="0" borderId="23" xfId="1" applyNumberFormat="1" applyFont="1" applyFill="1" applyBorder="1" applyAlignment="1" applyProtection="1">
      <alignment vertical="top"/>
    </xf>
    <xf numFmtId="164" fontId="14" fillId="5" borderId="3" xfId="0" applyNumberFormat="1" applyFont="1" applyFill="1" applyBorder="1" applyAlignment="1" applyProtection="1">
      <alignment vertical="center"/>
    </xf>
    <xf numFmtId="164" fontId="4" fillId="7" borderId="3" xfId="0" applyNumberFormat="1" applyFont="1" applyFill="1" applyBorder="1" applyAlignment="1" applyProtection="1">
      <alignment vertical="center"/>
    </xf>
    <xf numFmtId="0" fontId="14" fillId="3" borderId="4" xfId="0" applyNumberFormat="1" applyFont="1" applyFill="1" applyBorder="1" applyAlignment="1" applyProtection="1">
      <alignment horizontal="left" vertical="center"/>
      <protection locked="0"/>
    </xf>
    <xf numFmtId="0" fontId="14" fillId="3" borderId="5" xfId="0" applyNumberFormat="1" applyFont="1" applyFill="1" applyBorder="1" applyAlignment="1" applyProtection="1">
      <alignment horizontal="left" vertical="center"/>
      <protection locked="0"/>
    </xf>
    <xf numFmtId="0" fontId="14" fillId="3" borderId="6" xfId="0" applyNumberFormat="1" applyFont="1" applyFill="1" applyBorder="1" applyAlignment="1" applyProtection="1">
      <alignment horizontal="left" vertical="center"/>
      <protection locked="0"/>
    </xf>
    <xf numFmtId="164" fontId="5" fillId="2" borderId="4" xfId="0" applyNumberFormat="1" applyFont="1" applyFill="1" applyBorder="1" applyAlignment="1" applyProtection="1">
      <alignment horizontal="center"/>
    </xf>
    <xf numFmtId="164" fontId="5" fillId="2" borderId="5" xfId="0" applyNumberFormat="1" applyFont="1" applyFill="1" applyBorder="1" applyAlignment="1" applyProtection="1">
      <alignment horizontal="center"/>
    </xf>
    <xf numFmtId="164" fontId="5" fillId="2" borderId="10" xfId="0" applyNumberFormat="1" applyFont="1" applyFill="1" applyBorder="1" applyAlignment="1" applyProtection="1">
      <alignment horizontal="center"/>
    </xf>
    <xf numFmtId="164" fontId="5" fillId="2" borderId="14" xfId="0" applyNumberFormat="1" applyFont="1" applyFill="1" applyBorder="1" applyAlignment="1" applyProtection="1">
      <alignment horizontal="center"/>
    </xf>
    <xf numFmtId="164" fontId="5" fillId="2" borderId="6" xfId="0" applyNumberFormat="1" applyFont="1" applyFill="1" applyBorder="1" applyAlignment="1" applyProtection="1">
      <alignment horizontal="center"/>
    </xf>
    <xf numFmtId="164" fontId="4" fillId="2" borderId="3" xfId="0" applyNumberFormat="1" applyFont="1" applyFill="1" applyBorder="1" applyAlignment="1" applyProtection="1">
      <alignment horizontal="center" vertical="top"/>
    </xf>
    <xf numFmtId="0" fontId="27" fillId="0" borderId="3" xfId="0" applyFont="1" applyBorder="1" applyAlignment="1" applyProtection="1">
      <alignment horizontal="right" vertical="center"/>
    </xf>
    <xf numFmtId="0" fontId="27" fillId="0" borderId="22" xfId="0" applyFont="1" applyBorder="1" applyAlignment="1" applyProtection="1">
      <alignment horizontal="right" vertical="center"/>
    </xf>
    <xf numFmtId="0" fontId="27" fillId="2" borderId="4" xfId="0" applyFont="1" applyFill="1" applyBorder="1" applyAlignment="1" applyProtection="1">
      <alignment horizontal="left" vertical="center" wrapText="1"/>
    </xf>
    <xf numFmtId="0" fontId="27" fillId="2" borderId="6" xfId="0" applyFont="1" applyFill="1" applyBorder="1" applyAlignment="1" applyProtection="1">
      <alignment horizontal="left" vertical="center" wrapText="1"/>
    </xf>
    <xf numFmtId="0" fontId="27" fillId="2" borderId="4" xfId="0" applyFont="1" applyFill="1" applyBorder="1" applyAlignment="1" applyProtection="1">
      <alignment horizontal="right" vertical="center" wrapText="1"/>
    </xf>
    <xf numFmtId="0" fontId="27" fillId="2" borderId="6" xfId="0" applyFont="1" applyFill="1" applyBorder="1" applyAlignment="1" applyProtection="1">
      <alignment horizontal="right" vertical="center" wrapText="1"/>
    </xf>
    <xf numFmtId="0" fontId="26" fillId="0" borderId="4" xfId="0" applyFont="1" applyBorder="1" applyAlignment="1" applyProtection="1">
      <alignment horizontal="right" vertical="center"/>
    </xf>
    <xf numFmtId="0" fontId="26" fillId="0" borderId="6" xfId="0" applyFont="1" applyBorder="1" applyAlignment="1" applyProtection="1">
      <alignment horizontal="right" vertical="center"/>
    </xf>
    <xf numFmtId="0" fontId="27" fillId="0" borderId="4" xfId="0" applyFont="1" applyBorder="1" applyAlignment="1" applyProtection="1">
      <alignment horizontal="right" vertical="center"/>
    </xf>
    <xf numFmtId="0" fontId="27" fillId="0" borderId="6" xfId="0" applyFont="1" applyBorder="1" applyAlignment="1" applyProtection="1">
      <alignment horizontal="right" vertical="center"/>
    </xf>
    <xf numFmtId="0" fontId="44" fillId="4" borderId="0" xfId="0" applyFont="1" applyFill="1" applyAlignment="1" applyProtection="1">
      <alignment vertical="center"/>
      <protection hidden="1"/>
    </xf>
    <xf numFmtId="0" fontId="41" fillId="4" borderId="0" xfId="0" applyFont="1" applyFill="1" applyAlignment="1" applyProtection="1">
      <alignment horizontal="left" vertical="top" wrapText="1"/>
      <protection hidden="1"/>
    </xf>
  </cellXfs>
  <cellStyles count="10">
    <cellStyle name="Komma" xfId="6" builtinId="3"/>
    <cellStyle name="Komma 2" xfId="2" xr:uid="{00000000-0005-0000-0000-000000000000}"/>
    <cellStyle name="Komma 3" xfId="5" xr:uid="{00000000-0005-0000-0000-000001000000}"/>
    <cellStyle name="Procent" xfId="9" builtinId="5"/>
    <cellStyle name="Procent 2" xfId="8" xr:uid="{04941CE4-C903-49C9-8686-ACD69A165BDA}"/>
    <cellStyle name="Standaard" xfId="0" builtinId="0"/>
    <cellStyle name="Standaard 3" xfId="3" xr:uid="{00000000-0005-0000-0000-000003000000}"/>
    <cellStyle name="Standaard 4" xfId="1" xr:uid="{00000000-0005-0000-0000-000004000000}"/>
    <cellStyle name="Valuta" xfId="7" builtinId="4"/>
    <cellStyle name="Valuta 2" xfId="4" xr:uid="{00000000-0005-0000-0000-000005000000}"/>
  </cellStyles>
  <dxfs count="33"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F5F7A7"/>
      <color rgb="FFEFF2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2.8000000000000001E-2"/>
          <c:y val="2.8406040868911714E-2"/>
          <c:w val="0.96"/>
          <c:h val="0.94"/>
        </c:manualLayout>
      </c:layout>
      <c:scatterChart>
        <c:scatterStyle val="lineMarker"/>
        <c:varyColors val="0"/>
        <c:ser>
          <c:idx val="26"/>
          <c:order val="0"/>
          <c:tx>
            <c:v>BPK = 1</c:v>
          </c:tx>
          <c:spPr>
            <a:ln w="44450" cap="rnd" cmpd="sng" algn="ctr">
              <a:solidFill>
                <a:srgbClr val="DCA848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DATA!$D$20:$Z$20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1.25</c:v>
                </c:pt>
                <c:pt idx="2">
                  <c:v>2.5</c:v>
                </c:pt>
                <c:pt idx="3">
                  <c:v>5</c:v>
                </c:pt>
                <c:pt idx="4">
                  <c:v>10</c:v>
                </c:pt>
                <c:pt idx="5">
                  <c:v>15</c:v>
                </c:pt>
                <c:pt idx="6">
                  <c:v>20</c:v>
                </c:pt>
                <c:pt idx="7">
                  <c:v>25</c:v>
                </c:pt>
                <c:pt idx="8">
                  <c:v>30</c:v>
                </c:pt>
                <c:pt idx="9">
                  <c:v>35</c:v>
                </c:pt>
                <c:pt idx="10">
                  <c:v>40</c:v>
                </c:pt>
                <c:pt idx="11">
                  <c:v>45</c:v>
                </c:pt>
                <c:pt idx="12">
                  <c:v>50</c:v>
                </c:pt>
                <c:pt idx="13">
                  <c:v>55.000000000000007</c:v>
                </c:pt>
                <c:pt idx="14">
                  <c:v>60</c:v>
                </c:pt>
                <c:pt idx="15">
                  <c:v>65</c:v>
                </c:pt>
                <c:pt idx="16">
                  <c:v>70</c:v>
                </c:pt>
                <c:pt idx="17">
                  <c:v>75</c:v>
                </c:pt>
                <c:pt idx="18">
                  <c:v>80</c:v>
                </c:pt>
                <c:pt idx="19">
                  <c:v>85</c:v>
                </c:pt>
                <c:pt idx="20">
                  <c:v>90</c:v>
                </c:pt>
                <c:pt idx="21">
                  <c:v>95</c:v>
                </c:pt>
                <c:pt idx="22">
                  <c:v>100</c:v>
                </c:pt>
              </c:numCache>
            </c:numRef>
          </c:xVal>
          <c:yVal>
            <c:numRef>
              <c:f>DATA!$D$19:$Z$19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1013513.5135135198</c:v>
                </c:pt>
                <c:pt idx="2">
                  <c:v>2027027.027027023</c:v>
                </c:pt>
                <c:pt idx="3">
                  <c:v>4054054.054054046</c:v>
                </c:pt>
                <c:pt idx="4">
                  <c:v>8108108.1081081089</c:v>
                </c:pt>
                <c:pt idx="5">
                  <c:v>12162162.162162172</c:v>
                </c:pt>
                <c:pt idx="6">
                  <c:v>16216216.216216218</c:v>
                </c:pt>
                <c:pt idx="7">
                  <c:v>20270270.270270262</c:v>
                </c:pt>
                <c:pt idx="8">
                  <c:v>24324324.324324325</c:v>
                </c:pt>
                <c:pt idx="9">
                  <c:v>28378378.378378388</c:v>
                </c:pt>
                <c:pt idx="10">
                  <c:v>32432432.432432435</c:v>
                </c:pt>
                <c:pt idx="11">
                  <c:v>36486486.48648648</c:v>
                </c:pt>
                <c:pt idx="12">
                  <c:v>40540540.540540546</c:v>
                </c:pt>
                <c:pt idx="13">
                  <c:v>44594594.594594605</c:v>
                </c:pt>
                <c:pt idx="14">
                  <c:v>48648648.648648649</c:v>
                </c:pt>
                <c:pt idx="15">
                  <c:v>52702702.702702694</c:v>
                </c:pt>
                <c:pt idx="16">
                  <c:v>56756756.75675676</c:v>
                </c:pt>
                <c:pt idx="17">
                  <c:v>60810810.810810819</c:v>
                </c:pt>
                <c:pt idx="18">
                  <c:v>64864864.864864871</c:v>
                </c:pt>
                <c:pt idx="19">
                  <c:v>68918918.918918908</c:v>
                </c:pt>
                <c:pt idx="20">
                  <c:v>72972972.972972974</c:v>
                </c:pt>
                <c:pt idx="21">
                  <c:v>77027027.027027026</c:v>
                </c:pt>
                <c:pt idx="22">
                  <c:v>81081081.081081092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BF-4163-AB75-8B67EEC4FCAD}"/>
            </c:ext>
          </c:extLst>
        </c:ser>
        <c:ser>
          <c:idx val="27"/>
          <c:order val="1"/>
          <c:tx>
            <c:v>BPK = 0,9</c:v>
          </c:tx>
          <c:spPr>
            <a:ln w="44450" cap="rnd" cmpd="sng" algn="ctr">
              <a:solidFill>
                <a:srgbClr val="FFCC99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DATA!$D$23:$Z$23</c:f>
              <c:numCache>
                <c:formatCode>_(* #,##0.00_);_(* \(#,##0.00\);_(* "-"??_);_(@_)</c:formatCode>
                <c:ptCount val="23"/>
                <c:pt idx="0">
                  <c:v>18.499999999999996</c:v>
                </c:pt>
                <c:pt idx="1">
                  <c:v>19.518749999999997</c:v>
                </c:pt>
                <c:pt idx="2">
                  <c:v>20.537499999999998</c:v>
                </c:pt>
                <c:pt idx="3">
                  <c:v>22.574999999999996</c:v>
                </c:pt>
                <c:pt idx="4">
                  <c:v>26.649999999999995</c:v>
                </c:pt>
                <c:pt idx="5">
                  <c:v>30.724999999999998</c:v>
                </c:pt>
                <c:pt idx="6">
                  <c:v>34.799999999999997</c:v>
                </c:pt>
                <c:pt idx="7">
                  <c:v>38.875</c:v>
                </c:pt>
                <c:pt idx="8">
                  <c:v>42.949999999999996</c:v>
                </c:pt>
                <c:pt idx="9">
                  <c:v>47.024999999999991</c:v>
                </c:pt>
                <c:pt idx="10">
                  <c:v>51.099999999999987</c:v>
                </c:pt>
                <c:pt idx="11">
                  <c:v>55.174999999999997</c:v>
                </c:pt>
                <c:pt idx="12">
                  <c:v>59.25</c:v>
                </c:pt>
                <c:pt idx="13">
                  <c:v>63.324999999999996</c:v>
                </c:pt>
                <c:pt idx="14">
                  <c:v>67.399999999999991</c:v>
                </c:pt>
                <c:pt idx="15">
                  <c:v>71.474999999999994</c:v>
                </c:pt>
                <c:pt idx="16">
                  <c:v>75.55</c:v>
                </c:pt>
                <c:pt idx="17">
                  <c:v>79.625</c:v>
                </c:pt>
                <c:pt idx="18">
                  <c:v>83.7</c:v>
                </c:pt>
                <c:pt idx="19">
                  <c:v>87.774999999999991</c:v>
                </c:pt>
                <c:pt idx="20">
                  <c:v>91.850000000000009</c:v>
                </c:pt>
                <c:pt idx="21">
                  <c:v>95.924999999999997</c:v>
                </c:pt>
                <c:pt idx="22">
                  <c:v>100</c:v>
                </c:pt>
              </c:numCache>
            </c:numRef>
          </c:xVal>
          <c:yVal>
            <c:numRef>
              <c:f>DATA!$D$22:$Z$22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826013.51351350721</c:v>
                </c:pt>
                <c:pt idx="2">
                  <c:v>1652027.0270270309</c:v>
                </c:pt>
                <c:pt idx="3">
                  <c:v>3304054.0540540451</c:v>
                </c:pt>
                <c:pt idx="4">
                  <c:v>6608108.108108107</c:v>
                </c:pt>
                <c:pt idx="5">
                  <c:v>9912162.1621621698</c:v>
                </c:pt>
                <c:pt idx="6">
                  <c:v>13216216.216216214</c:v>
                </c:pt>
                <c:pt idx="7">
                  <c:v>16520270.270270277</c:v>
                </c:pt>
                <c:pt idx="8">
                  <c:v>19824324.324324321</c:v>
                </c:pt>
                <c:pt idx="9">
                  <c:v>23128378.378378384</c:v>
                </c:pt>
                <c:pt idx="10">
                  <c:v>26432432.432432428</c:v>
                </c:pt>
                <c:pt idx="11">
                  <c:v>29736486.486486491</c:v>
                </c:pt>
                <c:pt idx="12">
                  <c:v>33040540.540540535</c:v>
                </c:pt>
                <c:pt idx="13">
                  <c:v>36344594.594594598</c:v>
                </c:pt>
                <c:pt idx="14">
                  <c:v>39648648.648648642</c:v>
                </c:pt>
                <c:pt idx="15">
                  <c:v>42952702.702702709</c:v>
                </c:pt>
                <c:pt idx="16">
                  <c:v>46256756.756756753</c:v>
                </c:pt>
                <c:pt idx="17">
                  <c:v>49560810.810810812</c:v>
                </c:pt>
                <c:pt idx="18">
                  <c:v>52864864.864864871</c:v>
                </c:pt>
                <c:pt idx="19">
                  <c:v>56168918.9189189</c:v>
                </c:pt>
                <c:pt idx="20">
                  <c:v>59472972.972972982</c:v>
                </c:pt>
                <c:pt idx="21">
                  <c:v>62777027.027027026</c:v>
                </c:pt>
                <c:pt idx="22">
                  <c:v>66081081.081081092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2BF-4163-AB75-8B67EEC4FCAD}"/>
            </c:ext>
          </c:extLst>
        </c:ser>
        <c:ser>
          <c:idx val="28"/>
          <c:order val="2"/>
          <c:tx>
            <c:v>BPK = 0,8</c:v>
          </c:tx>
          <c:spPr>
            <a:ln w="44450" cap="rnd" cmpd="sng" algn="ctr">
              <a:solidFill>
                <a:srgbClr val="FFCC99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DATA!$D$26:$Z$26</c:f>
              <c:numCache>
                <c:formatCode>_(* #,##0.00_);_(* \(#,##0.00\);_(* "-"??_);_(@_)</c:formatCode>
                <c:ptCount val="23"/>
                <c:pt idx="0">
                  <c:v>36.999999999999993</c:v>
                </c:pt>
                <c:pt idx="1">
                  <c:v>37.787499999999994</c:v>
                </c:pt>
                <c:pt idx="2">
                  <c:v>38.574999999999996</c:v>
                </c:pt>
                <c:pt idx="3">
                  <c:v>40.149999999999991</c:v>
                </c:pt>
                <c:pt idx="4">
                  <c:v>43.3</c:v>
                </c:pt>
                <c:pt idx="5">
                  <c:v>46.449999999999996</c:v>
                </c:pt>
                <c:pt idx="6">
                  <c:v>49.599999999999994</c:v>
                </c:pt>
                <c:pt idx="7">
                  <c:v>52.75</c:v>
                </c:pt>
                <c:pt idx="8">
                  <c:v>55.899999999999991</c:v>
                </c:pt>
                <c:pt idx="9">
                  <c:v>59.050000000000004</c:v>
                </c:pt>
                <c:pt idx="10">
                  <c:v>62.2</c:v>
                </c:pt>
                <c:pt idx="11">
                  <c:v>65.349999999999994</c:v>
                </c:pt>
                <c:pt idx="12">
                  <c:v>68.5</c:v>
                </c:pt>
                <c:pt idx="13">
                  <c:v>71.650000000000006</c:v>
                </c:pt>
                <c:pt idx="14">
                  <c:v>74.8</c:v>
                </c:pt>
                <c:pt idx="15">
                  <c:v>77.949999999999989</c:v>
                </c:pt>
                <c:pt idx="16">
                  <c:v>81.099999999999994</c:v>
                </c:pt>
                <c:pt idx="17">
                  <c:v>84.25</c:v>
                </c:pt>
                <c:pt idx="18">
                  <c:v>87.4</c:v>
                </c:pt>
                <c:pt idx="19">
                  <c:v>90.55</c:v>
                </c:pt>
                <c:pt idx="20">
                  <c:v>93.7</c:v>
                </c:pt>
                <c:pt idx="21">
                  <c:v>96.85</c:v>
                </c:pt>
                <c:pt idx="22">
                  <c:v>100</c:v>
                </c:pt>
              </c:numCache>
            </c:numRef>
          </c:xVal>
          <c:yVal>
            <c:numRef>
              <c:f>DATA!$D$25:$Z$25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638513.51351351116</c:v>
                </c:pt>
                <c:pt idx="2">
                  <c:v>1277027.0270270223</c:v>
                </c:pt>
                <c:pt idx="3">
                  <c:v>2554054.0540540447</c:v>
                </c:pt>
                <c:pt idx="4">
                  <c:v>5108108.1081081228</c:v>
                </c:pt>
                <c:pt idx="5">
                  <c:v>7662162.162162167</c:v>
                </c:pt>
                <c:pt idx="6">
                  <c:v>10216216.216216212</c:v>
                </c:pt>
                <c:pt idx="7">
                  <c:v>12770270.270270273</c:v>
                </c:pt>
                <c:pt idx="8">
                  <c:v>15324324.324324334</c:v>
                </c:pt>
                <c:pt idx="9">
                  <c:v>17878378.37837838</c:v>
                </c:pt>
                <c:pt idx="10">
                  <c:v>20432432.432432424</c:v>
                </c:pt>
                <c:pt idx="11">
                  <c:v>22986486.486486483</c:v>
                </c:pt>
                <c:pt idx="12">
                  <c:v>25540540.540540546</c:v>
                </c:pt>
                <c:pt idx="13">
                  <c:v>28094594.594594609</c:v>
                </c:pt>
                <c:pt idx="14">
                  <c:v>30648648.648648653</c:v>
                </c:pt>
                <c:pt idx="15">
                  <c:v>33202702.702702697</c:v>
                </c:pt>
                <c:pt idx="16">
                  <c:v>35756756.75675676</c:v>
                </c:pt>
                <c:pt idx="17">
                  <c:v>38310810.810810819</c:v>
                </c:pt>
                <c:pt idx="18">
                  <c:v>40864864.864864878</c:v>
                </c:pt>
                <c:pt idx="19">
                  <c:v>43418918.918918923</c:v>
                </c:pt>
                <c:pt idx="20">
                  <c:v>45972972.972972989</c:v>
                </c:pt>
                <c:pt idx="21">
                  <c:v>48527027.027027033</c:v>
                </c:pt>
                <c:pt idx="22">
                  <c:v>51081081.081081092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2BF-4163-AB75-8B67EEC4FCAD}"/>
            </c:ext>
          </c:extLst>
        </c:ser>
        <c:ser>
          <c:idx val="29"/>
          <c:order val="3"/>
          <c:tx>
            <c:v>BPK = 0,7</c:v>
          </c:tx>
          <c:spPr>
            <a:ln w="44450" cap="rnd" cmpd="sng" algn="ctr">
              <a:solidFill>
                <a:srgbClr val="FFCC99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DATA!$D$29:$Z$29</c:f>
              <c:numCache>
                <c:formatCode>_(* #,##0.00_);_(* \(#,##0.00\);_(* "-"??_);_(@_)</c:formatCode>
                <c:ptCount val="23"/>
                <c:pt idx="0">
                  <c:v>55.500000000000007</c:v>
                </c:pt>
                <c:pt idx="1">
                  <c:v>56.056250000000006</c:v>
                </c:pt>
                <c:pt idx="2">
                  <c:v>56.612499999999997</c:v>
                </c:pt>
                <c:pt idx="3">
                  <c:v>57.725000000000001</c:v>
                </c:pt>
                <c:pt idx="4">
                  <c:v>59.95</c:v>
                </c:pt>
                <c:pt idx="5">
                  <c:v>62.175000000000004</c:v>
                </c:pt>
                <c:pt idx="6">
                  <c:v>64.400000000000006</c:v>
                </c:pt>
                <c:pt idx="7">
                  <c:v>66.625</c:v>
                </c:pt>
                <c:pt idx="8">
                  <c:v>68.850000000000009</c:v>
                </c:pt>
                <c:pt idx="9">
                  <c:v>71.075000000000003</c:v>
                </c:pt>
                <c:pt idx="10">
                  <c:v>73.300000000000011</c:v>
                </c:pt>
                <c:pt idx="11">
                  <c:v>75.525000000000006</c:v>
                </c:pt>
                <c:pt idx="12">
                  <c:v>77.75</c:v>
                </c:pt>
                <c:pt idx="13">
                  <c:v>79.975000000000009</c:v>
                </c:pt>
                <c:pt idx="14">
                  <c:v>82.2</c:v>
                </c:pt>
                <c:pt idx="15">
                  <c:v>84.425000000000011</c:v>
                </c:pt>
                <c:pt idx="16">
                  <c:v>86.65</c:v>
                </c:pt>
                <c:pt idx="17">
                  <c:v>88.875</c:v>
                </c:pt>
                <c:pt idx="18">
                  <c:v>91.1</c:v>
                </c:pt>
                <c:pt idx="19">
                  <c:v>93.325000000000003</c:v>
                </c:pt>
                <c:pt idx="20">
                  <c:v>95.550000000000011</c:v>
                </c:pt>
                <c:pt idx="21">
                  <c:v>97.775000000000006</c:v>
                </c:pt>
                <c:pt idx="22">
                  <c:v>100</c:v>
                </c:pt>
              </c:numCache>
            </c:numRef>
          </c:xVal>
          <c:yVal>
            <c:numRef>
              <c:f>DATA!$D$28:$Z$28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451013.51351351518</c:v>
                </c:pt>
                <c:pt idx="2">
                  <c:v>902027.02702703036</c:v>
                </c:pt>
                <c:pt idx="3">
                  <c:v>1804054.0540540607</c:v>
                </c:pt>
                <c:pt idx="4">
                  <c:v>3608108.1081081047</c:v>
                </c:pt>
                <c:pt idx="5">
                  <c:v>5412162.1621621484</c:v>
                </c:pt>
                <c:pt idx="6">
                  <c:v>7216216.2162162093</c:v>
                </c:pt>
                <c:pt idx="7">
                  <c:v>9020270.2702702694</c:v>
                </c:pt>
                <c:pt idx="8">
                  <c:v>10824324.32432433</c:v>
                </c:pt>
                <c:pt idx="9">
                  <c:v>12628378.378378375</c:v>
                </c:pt>
                <c:pt idx="10">
                  <c:v>14432432.432432435</c:v>
                </c:pt>
                <c:pt idx="11">
                  <c:v>16236486.48648648</c:v>
                </c:pt>
                <c:pt idx="12">
                  <c:v>18040540.540540539</c:v>
                </c:pt>
                <c:pt idx="13">
                  <c:v>19844594.594594602</c:v>
                </c:pt>
                <c:pt idx="14">
                  <c:v>21648648.648648646</c:v>
                </c:pt>
                <c:pt idx="15">
                  <c:v>23452702.702702705</c:v>
                </c:pt>
                <c:pt idx="16">
                  <c:v>25256756.756756749</c:v>
                </c:pt>
                <c:pt idx="17">
                  <c:v>27060810.810810808</c:v>
                </c:pt>
                <c:pt idx="18">
                  <c:v>28864864.864864852</c:v>
                </c:pt>
                <c:pt idx="19">
                  <c:v>30668918.918918915</c:v>
                </c:pt>
                <c:pt idx="20">
                  <c:v>32472972.972972974</c:v>
                </c:pt>
                <c:pt idx="21">
                  <c:v>34277027.027027018</c:v>
                </c:pt>
                <c:pt idx="22">
                  <c:v>36081081.081081077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2BF-4163-AB75-8B67EEC4FCAD}"/>
            </c:ext>
          </c:extLst>
        </c:ser>
        <c:ser>
          <c:idx val="13"/>
          <c:order val="4"/>
          <c:tx>
            <c:v>min</c:v>
          </c:tx>
          <c:spPr>
            <a:ln w="44450" cap="rnd" cmpd="sng" algn="ctr">
              <a:solidFill>
                <a:srgbClr val="4F81BD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DATA!$C$41:$D$41</c:f>
              <c:numCache>
                <c:formatCode>General</c:formatCode>
                <c:ptCount val="2"/>
                <c:pt idx="0">
                  <c:v>75</c:v>
                </c:pt>
                <c:pt idx="1">
                  <c:v>75</c:v>
                </c:pt>
              </c:numCache>
            </c:numRef>
          </c:xVal>
          <c:yVal>
            <c:numRef>
              <c:f>DATA!$C$43:$D$43</c:f>
              <c:numCache>
                <c:formatCode>_ "€"\ * #,##0_ ;_ "€"\ * \-#,##0_ ;_ "€"\ * "-"??_ ;_ @_ </c:formatCode>
                <c:ptCount val="2"/>
                <c:pt idx="0" formatCode="_(&quot;€&quot;* #,##0.00_);_(&quot;€&quot;* \(#,##0.00\);_(&quot;€&quot;* &quot;-&quot;??_);_(@_)">
                  <c:v>0</c:v>
                </c:pt>
                <c:pt idx="1">
                  <c:v>150000000.00000003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E2BF-4163-AB75-8B67EEC4FCAD}"/>
            </c:ext>
          </c:extLst>
        </c:ser>
        <c:ser>
          <c:idx val="14"/>
          <c:order val="5"/>
          <c:tx>
            <c:v>max</c:v>
          </c:tx>
          <c:spPr>
            <a:ln w="44450" cap="rnd" cmpd="sng" algn="ctr">
              <a:solidFill>
                <a:srgbClr val="1F497D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DATA!$C$40:$D$40</c:f>
              <c:numCache>
                <c:formatCode>General</c:formatCode>
                <c:ptCount val="2"/>
                <c:pt idx="0">
                  <c:v>100</c:v>
                </c:pt>
                <c:pt idx="1">
                  <c:v>100</c:v>
                </c:pt>
              </c:numCache>
            </c:numRef>
          </c:xVal>
          <c:yVal>
            <c:numRef>
              <c:f>DATA!$C$43:$D$43</c:f>
              <c:numCache>
                <c:formatCode>_ "€"\ * #,##0_ ;_ "€"\ * \-#,##0_ ;_ "€"\ * "-"??_ ;_ @_ </c:formatCode>
                <c:ptCount val="2"/>
                <c:pt idx="0" formatCode="_(&quot;€&quot;* #,##0.00_);_(&quot;€&quot;* \(#,##0.00\);_(&quot;€&quot;* &quot;-&quot;??_);_(@_)">
                  <c:v>0</c:v>
                </c:pt>
                <c:pt idx="1">
                  <c:v>150000000.00000003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E2BF-4163-AB75-8B67EEC4FCAD}"/>
            </c:ext>
          </c:extLst>
        </c:ser>
        <c:ser>
          <c:idx val="15"/>
          <c:order val="6"/>
          <c:tx>
            <c:strRef>
              <c:f>DATA!$B$38</c:f>
              <c:strCache>
                <c:ptCount val="1"/>
                <c:pt idx="0">
                  <c:v>Referentie</c:v>
                </c:pt>
              </c:strCache>
            </c:strRef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2"/>
            <c:spPr>
              <a:solidFill>
                <a:srgbClr val="DCA848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0.10183826159556043"/>
                  <c:y val="-3.4827755226200276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BF-4163-AB75-8B67EEC4FC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 i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DATA!$D$38</c:f>
              <c:numCache>
                <c:formatCode>0</c:formatCode>
                <c:ptCount val="1"/>
                <c:pt idx="0">
                  <c:v>92.5</c:v>
                </c:pt>
              </c:numCache>
            </c:numRef>
          </c:xVal>
          <c:yVal>
            <c:numRef>
              <c:f>DATA!$C$38</c:f>
              <c:numCache>
                <c:formatCode>_ "€"\ * #,##0_ ;_ "€"\ * \-#,##0_ ;_ "€"\ * "-"??_ ;_ @_ </c:formatCode>
                <c:ptCount val="1"/>
                <c:pt idx="0">
                  <c:v>75000000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E2BF-4163-AB75-8B67EEC4FCAD}"/>
            </c:ext>
          </c:extLst>
        </c:ser>
        <c:ser>
          <c:idx val="16"/>
          <c:order val="7"/>
          <c:tx>
            <c:strRef>
              <c:f>DATA!$B$39</c:f>
              <c:strCache>
                <c:ptCount val="1"/>
                <c:pt idx="0">
                  <c:v>Referentie (Qmax)</c:v>
                </c:pt>
              </c:strCache>
            </c:strRef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2"/>
            <c:spPr>
              <a:solidFill>
                <a:srgbClr val="DCA848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1.53887880429271E-2"/>
                  <c:y val="-1.520729699745911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b="1" i="1"/>
                  </a:pPr>
                  <a:endParaRPr lang="nl-NL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46139006003851"/>
                      <c:h val="8.360514516796949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E2BF-4163-AB75-8B67EEC4FC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 i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DATA!$D$39</c:f>
              <c:numCache>
                <c:formatCode>0</c:formatCode>
                <c:ptCount val="1"/>
                <c:pt idx="0">
                  <c:v>100</c:v>
                </c:pt>
              </c:numCache>
            </c:numRef>
          </c:xVal>
          <c:yVal>
            <c:numRef>
              <c:f>DATA!$C$39</c:f>
              <c:numCache>
                <c:formatCode>_ "€"\ * #,##0_ ;_ "€"\ * \-#,##0_ ;_ "€"\ * "-"??_ ;_ @_ </c:formatCode>
                <c:ptCount val="1"/>
                <c:pt idx="0">
                  <c:v>81081081.081081092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E2BF-4163-AB75-8B67EEC4FCAD}"/>
            </c:ext>
          </c:extLst>
        </c:ser>
        <c:ser>
          <c:idx val="1"/>
          <c:order val="8"/>
          <c:tx>
            <c:strRef>
              <c:f>DATA!$B$7</c:f>
              <c:strCache>
                <c:ptCount val="1"/>
                <c:pt idx="0">
                  <c:v>Uw inschrijving</c:v>
                </c:pt>
              </c:strCache>
            </c:strRef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2"/>
            <c:spPr>
              <a:solidFill>
                <a:srgbClr val="76E176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0.17"/>
                  <c:y val="-0.03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BF-4163-AB75-8B67EEC4FC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DATA!$F$7</c:f>
              <c:numCache>
                <c:formatCode>0</c:formatCode>
                <c:ptCount val="1"/>
                <c:pt idx="0">
                  <c:v>75</c:v>
                </c:pt>
              </c:numCache>
            </c:numRef>
          </c:xVal>
          <c:yVal>
            <c:numRef>
              <c:f>DATA!$C$7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E2BF-4163-AB75-8B67EEC4FCAD}"/>
            </c:ext>
          </c:extLst>
        </c:ser>
        <c:ser>
          <c:idx val="3"/>
          <c:order val="9"/>
          <c:tx>
            <c:strRef>
              <c:f>DATA!$G$41</c:f>
              <c:strCache>
                <c:ptCount val="1"/>
                <c:pt idx="0">
                  <c:v>300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3.5936535433070869E-2"/>
                  <c:y val="5.5337952755905362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BF-4163-AB75-8B67EEC4FC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DATA!$C$41</c:f>
              <c:numCache>
                <c:formatCode>General</c:formatCode>
                <c:ptCount val="1"/>
                <c:pt idx="0">
                  <c:v>75</c:v>
                </c:pt>
              </c:numCache>
            </c:numRef>
          </c:xVal>
          <c:yVal>
            <c:numRef>
              <c:f>DATA!$C$43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E2BF-4163-AB75-8B67EEC4FCAD}"/>
            </c:ext>
          </c:extLst>
        </c:ser>
        <c:ser>
          <c:idx val="5"/>
          <c:order val="10"/>
          <c:tx>
            <c:strRef>
              <c:f>DATA!$G$40</c:f>
              <c:strCache>
                <c:ptCount val="1"/>
                <c:pt idx="0">
                  <c:v>400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3.4000000000000002E-2"/>
                  <c:y val="5.275407589940747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BF-4163-AB75-8B67EEC4FC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DATA!$C$40</c:f>
              <c:numCache>
                <c:formatCode>General</c:formatCode>
                <c:ptCount val="1"/>
                <c:pt idx="0">
                  <c:v>100</c:v>
                </c:pt>
              </c:numCache>
            </c:numRef>
          </c:xVal>
          <c:yVal>
            <c:numRef>
              <c:f>DATA!$C$43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E2BF-4163-AB75-8B67EEC4FCAD}"/>
            </c:ext>
          </c:extLst>
        </c:ser>
        <c:ser>
          <c:idx val="4"/>
          <c:order val="11"/>
          <c:tx>
            <c:v>Vergelijkingswaarde x1000</c:v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l">
                  <a:defRPr sz="1100"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Lit>
              <c:formatCode>General</c:formatCode>
              <c:ptCount val="1"/>
              <c:pt idx="0">
                <c:v>0</c:v>
              </c:pt>
            </c:numLit>
          </c:xVal>
          <c:yVal>
            <c:numRef>
              <c:f>DATA!$D$43</c:f>
              <c:numCache>
                <c:formatCode>_ "€"\ * #,##0_ ;_ "€"\ * \-#,##0_ ;_ "€"\ * "-"??_ ;_ @_ </c:formatCode>
                <c:ptCount val="1"/>
                <c:pt idx="0">
                  <c:v>150000000.00000003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E2BF-4163-AB75-8B67EEC4FCAD}"/>
            </c:ext>
          </c:extLst>
        </c:ser>
        <c:ser>
          <c:idx val="0"/>
          <c:order val="12"/>
          <c:tx>
            <c:v>QKnockOut</c:v>
          </c:tx>
          <c:spPr>
            <a:ln w="44450" cap="rnd" cmpd="sng" algn="ctr">
              <a:solidFill>
                <a:srgbClr val="C0504D"/>
              </a:solidFill>
              <a:prstDash val="sys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DATA!$G$44:$H$44</c:f>
              <c:numCache>
                <c:formatCode>0</c:formatCode>
                <c:ptCount val="2"/>
                <c:pt idx="0">
                  <c:v>-2.5</c:v>
                </c:pt>
                <c:pt idx="1">
                  <c:v>-2.5</c:v>
                </c:pt>
              </c:numCache>
            </c:numRef>
          </c:xVal>
          <c:yVal>
            <c:numRef>
              <c:f>DATA!$C$43:$D$43</c:f>
              <c:numCache>
                <c:formatCode>_ "€"\ * #,##0_ ;_ "€"\ * \-#,##0_ ;_ "€"\ * "-"??_ ;_ @_ </c:formatCode>
                <c:ptCount val="2"/>
                <c:pt idx="0" formatCode="_(&quot;€&quot;* #,##0.00_);_(&quot;€&quot;* \(#,##0.00\);_(&quot;€&quot;* &quot;-&quot;??_);_(@_)">
                  <c:v>0</c:v>
                </c:pt>
                <c:pt idx="1">
                  <c:v>150000000.00000003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E2BF-4163-AB75-8B67EEC4FCAD}"/>
            </c:ext>
          </c:extLst>
        </c:ser>
        <c:ser>
          <c:idx val="2"/>
          <c:order val="13"/>
          <c:tx>
            <c:v>Alternatieve propositie</c:v>
          </c:tx>
          <c:spPr>
            <a:ln w="9525" cap="flat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marker>
            <c:symbol val="circle"/>
            <c:size val="12"/>
            <c:spPr>
              <a:gradFill rotWithShape="1"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</c:marker>
          <c:dPt>
            <c:idx val="0"/>
            <c:marker>
              <c:spPr>
                <a:gradFill rotWithShape="1">
                  <a:gsLst>
                    <a:gs pos="0">
                      <a:schemeClr val="accent5">
                        <a:shade val="51000"/>
                        <a:satMod val="130000"/>
                      </a:schemeClr>
                    </a:gs>
                    <a:gs pos="80000">
                      <a:schemeClr val="accent5">
                        <a:shade val="93000"/>
                        <a:satMod val="130000"/>
                      </a:schemeClr>
                    </a:gs>
                    <a:gs pos="100000">
                      <a:schemeClr val="accent5">
                        <a:shade val="94000"/>
                        <a:satMod val="135000"/>
                      </a:schemeClr>
                    </a:gs>
                  </a:gsLst>
                  <a:lin ang="16200000" scaled="0"/>
                </a:gradFill>
                <a:ln>
                  <a:noFill/>
                </a:ln>
                <a:effectLst>
                  <a:outerShdw blurRad="40000" dist="23000" dir="5400000" rotWithShape="0">
                    <a:srgbClr val="000000">
                      <a:alpha val="35000"/>
                    </a:srgbClr>
                  </a:outerShdw>
                </a:effectLst>
                <a:scene3d>
                  <a:camera prst="orthographicFront">
                    <a:rot lat="0" lon="0" rev="0"/>
                  </a:camera>
                  <a:lightRig rig="threePt" dir="t">
                    <a:rot lat="0" lon="0" rev="1200000"/>
                  </a:lightRig>
                </a:scene3d>
                <a:sp3d>
                  <a:bevelT w="63500" h="25400"/>
                </a:sp3d>
              </c:spPr>
            </c:marker>
            <c:bubble3D val="0"/>
            <c:spPr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E2BF-4163-AB75-8B67EEC4FCAD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E66C4F72-F922-4A02-B3FD-71A8C051CCCC}" type="CELLRANGE">
                      <a:rPr lang="en-US"/>
                      <a:pPr/>
                      <a:t>[CELLRANGE]</a:t>
                    </a:fld>
                    <a:endParaRPr lang="nl-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E2BF-4163-AB75-8B67EEC4FC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xVal>
            <c:numRef>
              <c:f>DATA!$F$8</c:f>
              <c:numCache>
                <c:formatCode>General</c:formatCode>
                <c:ptCount val="1"/>
              </c:numCache>
            </c:numRef>
          </c:xVal>
          <c:yVal>
            <c:numRef>
              <c:f>DATA!$C$8</c:f>
              <c:numCache>
                <c:formatCode>General</c:formatCode>
                <c:ptCount val="1"/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DATA!$B$8</c15:f>
                <c15:dlblRangeCache>
                  <c:ptCount val="1"/>
                </c15:dlblRangeCache>
              </c15:datalabelsRange>
            </c:ext>
            <c:ext xmlns:c16="http://schemas.microsoft.com/office/drawing/2014/chart" uri="{C3380CC4-5D6E-409C-BE32-E72D297353CC}">
              <c16:uniqueId val="{00000014-E2BF-4163-AB75-8B67EEC4FC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3016416"/>
        <c:axId val="543016808"/>
        <c:extLst/>
      </c:scatterChart>
      <c:valAx>
        <c:axId val="543016416"/>
        <c:scaling>
          <c:orientation val="minMax"/>
          <c:max val="120"/>
          <c:min val="0"/>
        </c:scaling>
        <c:delete val="0"/>
        <c:axPos val="b"/>
        <c:numFmt formatCode="#,##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nl-NL"/>
          </a:p>
        </c:txPr>
        <c:crossAx val="543016808"/>
        <c:crosses val="autoZero"/>
        <c:crossBetween val="midCat"/>
        <c:majorUnit val="10"/>
      </c:valAx>
      <c:valAx>
        <c:axId val="543016808"/>
        <c:scaling>
          <c:orientation val="minMax"/>
          <c:max val="150000000.00000003"/>
          <c:min val="0"/>
        </c:scaling>
        <c:delete val="0"/>
        <c:axPos val="l"/>
        <c:numFmt formatCode="&quot;€&quot;\ #,##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nl-NL"/>
          </a:p>
        </c:txPr>
        <c:crossAx val="543016416"/>
        <c:crosses val="autoZero"/>
        <c:crossBetween val="midCat"/>
        <c:majorUnit val="7500000"/>
        <c:dispUnits>
          <c:builtInUnit val="thousands"/>
          <c:dispUnitsLbl/>
        </c:dispUnits>
      </c:valAx>
      <c:spPr>
        <a:solidFill>
          <a:srgbClr val="8FCAE7"/>
        </a:solidFill>
        <a:ln w="9525">
          <a:noFill/>
        </a:ln>
      </c:spPr>
    </c:plotArea>
    <c:plotVisOnly val="1"/>
    <c:dispBlanksAs val="gap"/>
    <c:showDLblsOverMax val="0"/>
  </c:chart>
  <c:spPr>
    <a:solidFill>
      <a:srgbClr val="8FCAE7"/>
    </a:solidFill>
    <a:ln>
      <a:solidFill>
        <a:schemeClr val="tx1"/>
      </a:solidFill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chart" Target="../charts/chart1.xml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538928</xdr:colOff>
      <xdr:row>1</xdr:row>
      <xdr:rowOff>59221</xdr:rowOff>
    </xdr:from>
    <xdr:to>
      <xdr:col>6</xdr:col>
      <xdr:colOff>1432370</xdr:colOff>
      <xdr:row>4</xdr:row>
      <xdr:rowOff>100161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CC816A8-7786-44BB-B35E-C8AA48D281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6" r="-6048"/>
        <a:stretch/>
      </xdr:blipFill>
      <xdr:spPr>
        <a:xfrm>
          <a:off x="5825303" y="249721"/>
          <a:ext cx="893442" cy="821990"/>
        </a:xfrm>
        <a:prstGeom prst="rect">
          <a:avLst/>
        </a:prstGeom>
      </xdr:spPr>
    </xdr:pic>
    <xdr:clientData/>
  </xdr:twoCellAnchor>
  <xdr:twoCellAnchor editAs="oneCell">
    <xdr:from>
      <xdr:col>4</xdr:col>
      <xdr:colOff>228998</xdr:colOff>
      <xdr:row>3</xdr:row>
      <xdr:rowOff>110159</xdr:rowOff>
    </xdr:from>
    <xdr:to>
      <xdr:col>6</xdr:col>
      <xdr:colOff>350928</xdr:colOff>
      <xdr:row>5</xdr:row>
      <xdr:rowOff>155821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83B3F21F-FAFF-4AA8-9065-C6C2EE5F12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8FCAE7"/>
            </a:clrFrom>
            <a:clrTo>
              <a:srgbClr val="8FCAE7">
                <a:alpha val="0"/>
              </a:srgbClr>
            </a:clrTo>
          </a:clrChange>
        </a:blip>
        <a:stretch>
          <a:fillRect/>
        </a:stretch>
      </xdr:blipFill>
      <xdr:spPr>
        <a:xfrm>
          <a:off x="4077098" y="824534"/>
          <a:ext cx="1560205" cy="48381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43628</xdr:colOff>
      <xdr:row>1</xdr:row>
      <xdr:rowOff>49696</xdr:rowOff>
    </xdr:from>
    <xdr:to>
      <xdr:col>10</xdr:col>
      <xdr:colOff>937070</xdr:colOff>
      <xdr:row>4</xdr:row>
      <xdr:rowOff>90636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6" r="-6048"/>
        <a:stretch/>
      </xdr:blipFill>
      <xdr:spPr>
        <a:xfrm>
          <a:off x="7729889" y="430696"/>
          <a:ext cx="893442" cy="827788"/>
        </a:xfrm>
        <a:prstGeom prst="rect">
          <a:avLst/>
        </a:prstGeom>
      </xdr:spPr>
    </xdr:pic>
    <xdr:clientData/>
  </xdr:twoCellAnchor>
  <xdr:twoCellAnchor editAs="oneCell">
    <xdr:from>
      <xdr:col>6</xdr:col>
      <xdr:colOff>162323</xdr:colOff>
      <xdr:row>3</xdr:row>
      <xdr:rowOff>91109</xdr:rowOff>
    </xdr:from>
    <xdr:to>
      <xdr:col>7</xdr:col>
      <xdr:colOff>674778</xdr:colOff>
      <xdr:row>5</xdr:row>
      <xdr:rowOff>136771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8FCAE7"/>
            </a:clrFrom>
            <a:clrTo>
              <a:srgbClr val="8FCAE7">
                <a:alpha val="0"/>
              </a:srgbClr>
            </a:clrTo>
          </a:clrChange>
        </a:blip>
        <a:stretch>
          <a:fillRect/>
        </a:stretch>
      </xdr:blipFill>
      <xdr:spPr>
        <a:xfrm>
          <a:off x="5744801" y="1002196"/>
          <a:ext cx="1564346" cy="4846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43628</xdr:colOff>
      <xdr:row>1</xdr:row>
      <xdr:rowOff>49696</xdr:rowOff>
    </xdr:from>
    <xdr:to>
      <xdr:col>9</xdr:col>
      <xdr:colOff>937070</xdr:colOff>
      <xdr:row>4</xdr:row>
      <xdr:rowOff>90636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FB9765F-F9F7-4BDE-87E0-FE7846EBF5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6" r="-6048"/>
        <a:stretch/>
      </xdr:blipFill>
      <xdr:spPr>
        <a:xfrm>
          <a:off x="9902003" y="240196"/>
          <a:ext cx="893442" cy="821990"/>
        </a:xfrm>
        <a:prstGeom prst="rect">
          <a:avLst/>
        </a:prstGeom>
      </xdr:spPr>
    </xdr:pic>
    <xdr:clientData/>
  </xdr:twoCellAnchor>
  <xdr:twoCellAnchor editAs="oneCell">
    <xdr:from>
      <xdr:col>5</xdr:col>
      <xdr:colOff>162323</xdr:colOff>
      <xdr:row>3</xdr:row>
      <xdr:rowOff>91109</xdr:rowOff>
    </xdr:from>
    <xdr:to>
      <xdr:col>6</xdr:col>
      <xdr:colOff>674778</xdr:colOff>
      <xdr:row>5</xdr:row>
      <xdr:rowOff>128488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94DCB505-3742-4C5F-820C-43D66DE4B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8FCAE7"/>
            </a:clrFrom>
            <a:clrTo>
              <a:srgbClr val="8FCAE7">
                <a:alpha val="0"/>
              </a:srgbClr>
            </a:clrTo>
          </a:clrChange>
        </a:blip>
        <a:stretch>
          <a:fillRect/>
        </a:stretch>
      </xdr:blipFill>
      <xdr:spPr>
        <a:xfrm>
          <a:off x="5829698" y="805484"/>
          <a:ext cx="1560205" cy="48381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43628</xdr:colOff>
      <xdr:row>1</xdr:row>
      <xdr:rowOff>49696</xdr:rowOff>
    </xdr:from>
    <xdr:to>
      <xdr:col>9</xdr:col>
      <xdr:colOff>937070</xdr:colOff>
      <xdr:row>4</xdr:row>
      <xdr:rowOff>90636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9E457CE-1CB7-4352-89E5-C143215DC8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6" r="-6048"/>
        <a:stretch/>
      </xdr:blipFill>
      <xdr:spPr>
        <a:xfrm>
          <a:off x="9902003" y="240196"/>
          <a:ext cx="893442" cy="821990"/>
        </a:xfrm>
        <a:prstGeom prst="rect">
          <a:avLst/>
        </a:prstGeom>
      </xdr:spPr>
    </xdr:pic>
    <xdr:clientData/>
  </xdr:twoCellAnchor>
  <xdr:twoCellAnchor editAs="oneCell">
    <xdr:from>
      <xdr:col>5</xdr:col>
      <xdr:colOff>162323</xdr:colOff>
      <xdr:row>3</xdr:row>
      <xdr:rowOff>91109</xdr:rowOff>
    </xdr:from>
    <xdr:to>
      <xdr:col>6</xdr:col>
      <xdr:colOff>674778</xdr:colOff>
      <xdr:row>5</xdr:row>
      <xdr:rowOff>128488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D20ED1BC-07A9-4EE4-BD08-11BA0724CE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8FCAE7"/>
            </a:clrFrom>
            <a:clrTo>
              <a:srgbClr val="8FCAE7">
                <a:alpha val="0"/>
              </a:srgbClr>
            </a:clrTo>
          </a:clrChange>
        </a:blip>
        <a:stretch>
          <a:fillRect/>
        </a:stretch>
      </xdr:blipFill>
      <xdr:spPr>
        <a:xfrm>
          <a:off x="5829698" y="805484"/>
          <a:ext cx="1560205" cy="48505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43628</xdr:colOff>
      <xdr:row>1</xdr:row>
      <xdr:rowOff>49696</xdr:rowOff>
    </xdr:from>
    <xdr:to>
      <xdr:col>11</xdr:col>
      <xdr:colOff>937070</xdr:colOff>
      <xdr:row>4</xdr:row>
      <xdr:rowOff>90636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DDE6D62-C079-4FEE-9D84-95EAD52075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6" r="-6048"/>
        <a:stretch/>
      </xdr:blipFill>
      <xdr:spPr>
        <a:xfrm>
          <a:off x="9902003" y="240196"/>
          <a:ext cx="893442" cy="821990"/>
        </a:xfrm>
        <a:prstGeom prst="rect">
          <a:avLst/>
        </a:prstGeom>
      </xdr:spPr>
    </xdr:pic>
    <xdr:clientData/>
  </xdr:twoCellAnchor>
  <xdr:twoCellAnchor editAs="oneCell">
    <xdr:from>
      <xdr:col>9</xdr:col>
      <xdr:colOff>305198</xdr:colOff>
      <xdr:row>3</xdr:row>
      <xdr:rowOff>167309</xdr:rowOff>
    </xdr:from>
    <xdr:to>
      <xdr:col>10</xdr:col>
      <xdr:colOff>817653</xdr:colOff>
      <xdr:row>6</xdr:row>
      <xdr:rowOff>31996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56EF2589-3527-4AD4-849F-3B7DDBAA33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8FCAE7"/>
            </a:clrFrom>
            <a:clrTo>
              <a:srgbClr val="8FCAE7">
                <a:alpha val="0"/>
              </a:srgbClr>
            </a:clrTo>
          </a:clrChange>
        </a:blip>
        <a:stretch>
          <a:fillRect/>
        </a:stretch>
      </xdr:blipFill>
      <xdr:spPr>
        <a:xfrm>
          <a:off x="10163573" y="881684"/>
          <a:ext cx="1560205" cy="48381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7471</xdr:colOff>
      <xdr:row>6</xdr:row>
      <xdr:rowOff>59204</xdr:rowOff>
    </xdr:from>
    <xdr:to>
      <xdr:col>1</xdr:col>
      <xdr:colOff>6357471</xdr:colOff>
      <xdr:row>25</xdr:row>
      <xdr:rowOff>313204</xdr:rowOff>
    </xdr:to>
    <xdr:graphicFrame macro="">
      <xdr:nvGraphicFramePr>
        <xdr:cNvPr id="2" name="Grafiek1">
          <a:extLst>
            <a:ext uri="{FF2B5EF4-FFF2-40B4-BE49-F238E27FC236}">
              <a16:creationId xmlns:a16="http://schemas.microsoft.com/office/drawing/2014/main" id="{89E0C8D0-8309-4ED8-AB23-AA80E03130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862853</xdr:colOff>
      <xdr:row>10</xdr:row>
      <xdr:rowOff>11206</xdr:rowOff>
    </xdr:from>
    <xdr:ext cx="1501589" cy="1874183"/>
    <xdr:pic>
      <xdr:nvPicPr>
        <xdr:cNvPr id="3" name="Afbeelding 2">
          <a:extLst>
            <a:ext uri="{FF2B5EF4-FFF2-40B4-BE49-F238E27FC236}">
              <a16:creationId xmlns:a16="http://schemas.microsoft.com/office/drawing/2014/main" id="{0D91AA61-9CDC-4340-B92F-3F7FC334E7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8FCAE7"/>
            </a:clrFrom>
            <a:clrTo>
              <a:srgbClr val="8FCAE7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503" y="1916206"/>
          <a:ext cx="1501589" cy="1874183"/>
        </a:xfrm>
        <a:prstGeom prst="rect">
          <a:avLst/>
        </a:prstGeom>
      </xdr:spPr>
    </xdr:pic>
    <xdr:clientData/>
  </xdr:oneCellAnchor>
  <xdr:oneCellAnchor>
    <xdr:from>
      <xdr:col>5</xdr:col>
      <xdr:colOff>193735</xdr:colOff>
      <xdr:row>4</xdr:row>
      <xdr:rowOff>150021</xdr:rowOff>
    </xdr:from>
    <xdr:ext cx="2158940" cy="312283"/>
    <xdr:pic>
      <xdr:nvPicPr>
        <xdr:cNvPr id="4" name="Afbeelding 3">
          <a:extLst>
            <a:ext uri="{FF2B5EF4-FFF2-40B4-BE49-F238E27FC236}">
              <a16:creationId xmlns:a16="http://schemas.microsoft.com/office/drawing/2014/main" id="{C1066313-E466-41EC-B5F2-12C9CB2E69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9675" b="22940"/>
        <a:stretch/>
      </xdr:blipFill>
      <xdr:spPr>
        <a:xfrm>
          <a:off x="10842685" y="1264446"/>
          <a:ext cx="2158940" cy="312283"/>
        </a:xfrm>
        <a:prstGeom prst="rect">
          <a:avLst/>
        </a:prstGeom>
      </xdr:spPr>
    </xdr:pic>
    <xdr:clientData/>
  </xdr:oneCellAnchor>
  <xdr:twoCellAnchor editAs="oneCell">
    <xdr:from>
      <xdr:col>6</xdr:col>
      <xdr:colOff>85725</xdr:colOff>
      <xdr:row>1</xdr:row>
      <xdr:rowOff>76200</xdr:rowOff>
    </xdr:from>
    <xdr:to>
      <xdr:col>7</xdr:col>
      <xdr:colOff>226692</xdr:colOff>
      <xdr:row>4</xdr:row>
      <xdr:rowOff>48733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A1229D7C-9AEA-42B1-9930-E5E5E0400C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6" r="-6048"/>
        <a:stretch/>
      </xdr:blipFill>
      <xdr:spPr>
        <a:xfrm>
          <a:off x="12115800" y="342900"/>
          <a:ext cx="893442" cy="820258"/>
        </a:xfrm>
        <a:prstGeom prst="rect">
          <a:avLst/>
        </a:prstGeom>
      </xdr:spPr>
    </xdr:pic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0.8518</cdr:x>
      <cdr:y>0.90326</cdr:y>
    </cdr:from>
    <cdr:to>
      <cdr:x>0.99625</cdr:x>
      <cdr:y>0.98466</cdr:y>
    </cdr:to>
    <cdr:sp macro="" textlink="">
      <cdr:nvSpPr>
        <cdr:cNvPr id="4" name="Rechthoek 3"/>
        <cdr:cNvSpPr/>
      </cdr:nvSpPr>
      <cdr:spPr>
        <a:xfrm xmlns:a="http://schemas.openxmlformats.org/drawingml/2006/main">
          <a:off x="5408915" y="5690152"/>
          <a:ext cx="917258" cy="512786"/>
        </a:xfrm>
        <a:prstGeom xmlns:a="http://schemas.openxmlformats.org/drawingml/2006/main" prst="rect">
          <a:avLst/>
        </a:prstGeom>
        <a:solidFill xmlns:a="http://schemas.openxmlformats.org/drawingml/2006/main">
          <a:srgbClr val="8FCAE7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nl-NL" sz="1100" b="1">
              <a:solidFill>
                <a:schemeClr val="tx1"/>
              </a:solidFill>
            </a:rPr>
            <a:t>Kwaliteit </a:t>
          </a:r>
          <a:r>
            <a:rPr lang="nl-NL" sz="1100" b="1" baseline="0">
              <a:solidFill>
                <a:schemeClr val="tx1"/>
              </a:solidFill>
            </a:rPr>
            <a:t>in procenten en punten</a:t>
          </a:r>
          <a:endParaRPr lang="nl-NL" sz="1100" b="1">
            <a:solidFill>
              <a:schemeClr val="tx1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ATA\AANBESTEDINGEN\IUC23-019%20In-%20en%20Outboud%20telefonie\04%20Gunninsmethodiek\UITGANGSPUNTEN%20-%20IUC23-019%20-%20Inbound%20en%20Outbound%20Telefoni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Superformule"/>
      <sheetName val="Info BD"/>
      <sheetName val="Evaluatie"/>
      <sheetName val="TBV Onderzoek"/>
      <sheetName val="BPK-Grafiek"/>
      <sheetName val="HULP-velden"/>
      <sheetName val="DATA"/>
      <sheetName val="HULP-data"/>
    </sheetNames>
    <sheetDataSet>
      <sheetData sheetId="0"/>
      <sheetData sheetId="1">
        <row r="22">
          <cell r="K22">
            <v>-1000</v>
          </cell>
        </row>
      </sheetData>
      <sheetData sheetId="2"/>
      <sheetData sheetId="3"/>
      <sheetData sheetId="4"/>
      <sheetData sheetId="5"/>
      <sheetData sheetId="6"/>
      <sheetData sheetId="7">
        <row r="7">
          <cell r="B7" t="str">
            <v>Uw inschrijving</v>
          </cell>
        </row>
      </sheetData>
      <sheetData sheetId="8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CB196-DC58-48EC-BA5B-85DF4A382B0C}">
  <dimension ref="A1:O55"/>
  <sheetViews>
    <sheetView showGridLines="0" zoomScaleNormal="100" workbookViewId="0">
      <selection activeCell="C9" sqref="C9:E9"/>
    </sheetView>
  </sheetViews>
  <sheetFormatPr defaultColWidth="0" defaultRowHeight="15" customHeight="1" zeroHeight="1" x14ac:dyDescent="0.25"/>
  <cols>
    <col min="1" max="1" width="3.7109375" style="89" customWidth="1"/>
    <col min="2" max="2" width="32.7109375" style="89" customWidth="1"/>
    <col min="3" max="3" width="17.140625" style="89" customWidth="1"/>
    <col min="4" max="4" width="21.7109375" style="89" customWidth="1"/>
    <col min="5" max="5" width="15.7109375" style="89" customWidth="1"/>
    <col min="6" max="6" width="5.85546875" style="89" customWidth="1"/>
    <col min="7" max="7" width="22.42578125" style="89" customWidth="1"/>
    <col min="8" max="8" width="4.28515625" style="89" customWidth="1"/>
    <col min="9" max="9" width="15.85546875" style="89" hidden="1" customWidth="1"/>
    <col min="10" max="10" width="11.85546875" style="89" hidden="1" customWidth="1"/>
    <col min="11" max="11" width="3.7109375" style="89" hidden="1" customWidth="1"/>
    <col min="12" max="12" width="9.140625" style="89" hidden="1" customWidth="1"/>
    <col min="13" max="13" width="11.85546875" style="89" hidden="1" customWidth="1"/>
    <col min="14" max="14" width="3.7109375" style="89" hidden="1" customWidth="1"/>
    <col min="15" max="15" width="9.140625" style="89" hidden="1" customWidth="1"/>
    <col min="16" max="16384" width="8.85546875" style="89" hidden="1"/>
  </cols>
  <sheetData>
    <row r="1" spans="1:11" ht="15" customHeight="1" x14ac:dyDescent="0.25">
      <c r="A1" s="88"/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1" ht="23.25" x14ac:dyDescent="0.25">
      <c r="A2" s="90"/>
      <c r="B2" s="91" t="s">
        <v>4</v>
      </c>
      <c r="C2" s="91"/>
      <c r="D2" s="91"/>
      <c r="E2" s="92"/>
      <c r="F2" s="92"/>
      <c r="G2" s="92"/>
      <c r="H2" s="88"/>
      <c r="I2" s="88"/>
      <c r="J2" s="88"/>
      <c r="K2" s="88"/>
    </row>
    <row r="3" spans="1:11" ht="18" x14ac:dyDescent="0.25">
      <c r="A3" s="88"/>
      <c r="B3" s="94" t="s">
        <v>147</v>
      </c>
      <c r="C3" s="94"/>
      <c r="D3" s="95"/>
      <c r="E3" s="95"/>
      <c r="F3" s="95"/>
      <c r="G3" s="95"/>
      <c r="H3" s="88"/>
      <c r="I3" s="88"/>
      <c r="J3" s="88"/>
      <c r="K3" s="88"/>
    </row>
    <row r="4" spans="1:11" ht="20.25" x14ac:dyDescent="0.25">
      <c r="A4" s="88"/>
      <c r="B4" s="97" t="s">
        <v>44</v>
      </c>
      <c r="C4" s="97"/>
      <c r="D4" s="95"/>
      <c r="E4" s="95"/>
      <c r="F4" s="95"/>
      <c r="G4" s="95"/>
      <c r="H4" s="88"/>
      <c r="I4" s="88"/>
      <c r="J4" s="88"/>
      <c r="K4" s="88"/>
    </row>
    <row r="5" spans="1:11" ht="14.25" x14ac:dyDescent="0.25">
      <c r="A5" s="88"/>
      <c r="B5" s="98" t="s">
        <v>33</v>
      </c>
      <c r="C5" s="98"/>
      <c r="D5" s="95"/>
      <c r="E5" s="95"/>
      <c r="F5" s="95"/>
      <c r="G5" s="95"/>
      <c r="H5" s="88"/>
      <c r="I5" s="88"/>
      <c r="J5" s="88"/>
      <c r="K5" s="88"/>
    </row>
    <row r="6" spans="1:11" ht="14.25" x14ac:dyDescent="0.25">
      <c r="A6" s="88"/>
      <c r="B6" s="99" t="s">
        <v>1</v>
      </c>
      <c r="C6" s="100"/>
      <c r="D6" s="95"/>
      <c r="E6" s="95"/>
      <c r="F6" s="95"/>
      <c r="G6" s="95"/>
      <c r="H6" s="88"/>
      <c r="I6" s="88"/>
      <c r="J6" s="88"/>
      <c r="K6" s="88"/>
    </row>
    <row r="7" spans="1:11" ht="15" customHeight="1" thickBot="1" x14ac:dyDescent="0.3">
      <c r="B7" s="127"/>
      <c r="C7" s="127"/>
      <c r="D7" s="127"/>
      <c r="E7" s="164"/>
      <c r="F7" s="164"/>
      <c r="G7" s="164"/>
      <c r="H7" s="88"/>
      <c r="I7" s="88"/>
      <c r="J7" s="88"/>
      <c r="K7" s="88"/>
    </row>
    <row r="8" spans="1:11" ht="15" customHeight="1" x14ac:dyDescent="0.25">
      <c r="B8" s="203"/>
      <c r="C8" s="203"/>
      <c r="D8" s="203"/>
      <c r="E8" s="204"/>
      <c r="F8" s="204"/>
      <c r="G8" s="204"/>
      <c r="H8" s="88"/>
      <c r="I8" s="88"/>
      <c r="J8" s="88"/>
      <c r="K8" s="88"/>
    </row>
    <row r="9" spans="1:11" ht="15" customHeight="1" x14ac:dyDescent="0.25">
      <c r="B9" s="165" t="s">
        <v>45</v>
      </c>
      <c r="C9" s="207"/>
      <c r="D9" s="208"/>
      <c r="E9" s="209"/>
      <c r="F9" s="164"/>
      <c r="G9" s="164"/>
      <c r="H9" s="88"/>
      <c r="I9" s="88"/>
      <c r="J9" s="88"/>
      <c r="K9" s="88"/>
    </row>
    <row r="10" spans="1:11" ht="15" customHeight="1" thickBot="1" x14ac:dyDescent="0.3">
      <c r="B10" s="125"/>
      <c r="C10" s="125"/>
      <c r="D10" s="125"/>
      <c r="E10" s="126"/>
      <c r="F10" s="126"/>
      <c r="G10" s="126"/>
      <c r="H10" s="88"/>
      <c r="I10" s="88"/>
      <c r="J10" s="88"/>
      <c r="K10" s="88"/>
    </row>
    <row r="11" spans="1:11" ht="15" customHeight="1" x14ac:dyDescent="0.25">
      <c r="B11" s="127"/>
      <c r="C11" s="127"/>
      <c r="D11" s="127"/>
      <c r="E11" s="164"/>
      <c r="F11" s="164"/>
      <c r="G11" s="164"/>
      <c r="H11" s="88"/>
      <c r="I11" s="88"/>
      <c r="J11" s="88"/>
      <c r="K11" s="88"/>
    </row>
    <row r="12" spans="1:11" ht="15" customHeight="1" x14ac:dyDescent="0.25">
      <c r="B12" s="179" t="s">
        <v>59</v>
      </c>
      <c r="C12" s="180" t="s">
        <v>0</v>
      </c>
      <c r="D12" s="180" t="s">
        <v>0</v>
      </c>
      <c r="E12" s="181" t="s">
        <v>0</v>
      </c>
      <c r="F12" s="164"/>
      <c r="G12" s="205">
        <f>+'Functionals | Migratie'!K77</f>
        <v>0</v>
      </c>
      <c r="H12" s="88"/>
      <c r="I12" s="88"/>
      <c r="J12" s="88"/>
      <c r="K12" s="88"/>
    </row>
    <row r="13" spans="1:11" ht="15" customHeight="1" x14ac:dyDescent="0.25">
      <c r="H13" s="88"/>
      <c r="I13" s="88"/>
      <c r="J13" s="88"/>
      <c r="K13" s="88"/>
    </row>
    <row r="14" spans="1:11" ht="15" customHeight="1" x14ac:dyDescent="0.25">
      <c r="B14" s="179" t="s">
        <v>46</v>
      </c>
      <c r="C14" s="180" t="s">
        <v>0</v>
      </c>
      <c r="D14" s="180" t="s">
        <v>0</v>
      </c>
      <c r="E14" s="181" t="s">
        <v>0</v>
      </c>
      <c r="F14" s="104"/>
      <c r="G14" s="205">
        <f>+'Gesprekskosten Inbound'!J43</f>
        <v>0</v>
      </c>
      <c r="H14" s="104"/>
      <c r="I14" s="88"/>
      <c r="J14" s="88"/>
      <c r="K14" s="88"/>
    </row>
    <row r="15" spans="1:11" ht="15" customHeight="1" x14ac:dyDescent="0.25">
      <c r="B15" s="104"/>
      <c r="C15" s="104"/>
      <c r="D15" s="104"/>
      <c r="E15" s="104"/>
      <c r="F15" s="104"/>
      <c r="G15" s="104"/>
      <c r="H15" s="104"/>
      <c r="I15" s="88"/>
      <c r="J15" s="88"/>
      <c r="K15" s="88"/>
    </row>
    <row r="16" spans="1:11" ht="15" customHeight="1" x14ac:dyDescent="0.25">
      <c r="B16" s="179" t="s">
        <v>48</v>
      </c>
      <c r="C16" s="180" t="s">
        <v>0</v>
      </c>
      <c r="D16" s="180" t="s">
        <v>0</v>
      </c>
      <c r="E16" s="181" t="s">
        <v>0</v>
      </c>
      <c r="F16" s="104"/>
      <c r="G16" s="205">
        <f>+'Gesprekskosten Outbound'!J42</f>
        <v>0</v>
      </c>
      <c r="H16" s="104"/>
      <c r="I16" s="88"/>
      <c r="J16" s="88"/>
      <c r="K16" s="88"/>
    </row>
    <row r="17" spans="2:11" ht="15" customHeight="1" x14ac:dyDescent="0.25">
      <c r="B17" s="104"/>
      <c r="C17" s="104"/>
      <c r="D17" s="104"/>
      <c r="E17" s="104"/>
      <c r="F17" s="104"/>
      <c r="G17" s="104"/>
      <c r="H17" s="104"/>
      <c r="I17" s="88"/>
      <c r="J17" s="88"/>
      <c r="K17" s="88"/>
    </row>
    <row r="18" spans="2:11" ht="15" customHeight="1" x14ac:dyDescent="0.25">
      <c r="B18" s="179" t="s">
        <v>37</v>
      </c>
      <c r="C18" s="180" t="s">
        <v>0</v>
      </c>
      <c r="D18" s="180" t="s">
        <v>0</v>
      </c>
      <c r="E18" s="181" t="s">
        <v>0</v>
      </c>
      <c r="F18" s="104"/>
      <c r="G18" s="205" t="str">
        <f>+'Additionele dienstverlening'!I11</f>
        <v/>
      </c>
      <c r="H18" s="104"/>
      <c r="I18" s="88"/>
      <c r="J18" s="88"/>
      <c r="K18" s="88"/>
    </row>
    <row r="19" spans="2:11" ht="15" customHeight="1" x14ac:dyDescent="0.25">
      <c r="B19" s="104"/>
      <c r="C19" s="104"/>
      <c r="D19" s="104"/>
      <c r="E19" s="104"/>
      <c r="F19" s="104"/>
      <c r="G19" s="104"/>
      <c r="H19" s="104"/>
      <c r="I19" s="88"/>
      <c r="J19" s="88"/>
      <c r="K19" s="88"/>
    </row>
    <row r="20" spans="2:11" ht="15" customHeight="1" x14ac:dyDescent="0.25">
      <c r="B20" s="179" t="s">
        <v>3</v>
      </c>
      <c r="C20" s="180" t="s">
        <v>0</v>
      </c>
      <c r="D20" s="180" t="s">
        <v>0</v>
      </c>
      <c r="E20" s="181" t="s">
        <v>0</v>
      </c>
      <c r="F20" s="104"/>
      <c r="G20" s="205">
        <f>+'Additionele dienstverlening'!I18</f>
        <v>0</v>
      </c>
      <c r="H20" s="104"/>
      <c r="I20" s="88"/>
      <c r="J20" s="88"/>
      <c r="K20" s="88"/>
    </row>
    <row r="21" spans="2:11" ht="15" customHeight="1" thickBot="1" x14ac:dyDescent="0.3">
      <c r="B21" s="125"/>
      <c r="C21" s="125"/>
      <c r="D21" s="125"/>
      <c r="E21" s="126"/>
      <c r="F21" s="126"/>
      <c r="G21" s="126"/>
      <c r="H21" s="104"/>
      <c r="I21" s="88"/>
      <c r="J21" s="88"/>
      <c r="K21" s="88"/>
    </row>
    <row r="22" spans="2:11" ht="15" customHeight="1" x14ac:dyDescent="0.25">
      <c r="B22" s="127"/>
      <c r="C22" s="127"/>
      <c r="D22" s="127"/>
      <c r="E22" s="164"/>
      <c r="F22" s="164"/>
      <c r="G22" s="164"/>
      <c r="H22" s="104"/>
      <c r="I22" s="88"/>
      <c r="J22" s="88"/>
      <c r="K22" s="88"/>
    </row>
    <row r="23" spans="2:11" ht="15" customHeight="1" x14ac:dyDescent="0.25">
      <c r="B23" s="179" t="s">
        <v>49</v>
      </c>
      <c r="C23" s="180" t="s">
        <v>0</v>
      </c>
      <c r="D23" s="180" t="s">
        <v>0</v>
      </c>
      <c r="E23" s="181" t="s">
        <v>0</v>
      </c>
      <c r="F23" s="104"/>
      <c r="G23" s="206">
        <f>SUM(G12:G20)</f>
        <v>0</v>
      </c>
      <c r="H23" s="104"/>
      <c r="I23" s="88"/>
      <c r="J23" s="88"/>
      <c r="K23" s="88"/>
    </row>
    <row r="24" spans="2:11" ht="15" customHeight="1" thickBot="1" x14ac:dyDescent="0.3">
      <c r="B24" s="125"/>
      <c r="C24" s="125"/>
      <c r="D24" s="125"/>
      <c r="E24" s="126"/>
      <c r="F24" s="126"/>
      <c r="G24" s="126"/>
      <c r="H24" s="104"/>
      <c r="I24" s="88"/>
      <c r="J24" s="88"/>
      <c r="K24" s="88"/>
    </row>
    <row r="25" spans="2:11" ht="15" customHeight="1" x14ac:dyDescent="0.25">
      <c r="B25" s="127"/>
      <c r="C25" s="127"/>
      <c r="D25" s="127"/>
      <c r="E25" s="164"/>
      <c r="F25" s="164"/>
      <c r="G25" s="164"/>
      <c r="H25" s="104"/>
      <c r="I25" s="88"/>
      <c r="J25" s="88"/>
      <c r="K25" s="88"/>
    </row>
    <row r="26" spans="2:11" ht="14.25" hidden="1" customHeight="1" x14ac:dyDescent="0.25">
      <c r="B26" s="104"/>
      <c r="C26" s="104"/>
      <c r="D26" s="104"/>
      <c r="E26" s="104"/>
      <c r="F26" s="104"/>
      <c r="G26" s="104"/>
      <c r="H26" s="104"/>
      <c r="I26" s="88"/>
      <c r="J26" s="88"/>
      <c r="K26" s="88"/>
    </row>
    <row r="27" spans="2:11" ht="15" hidden="1" customHeight="1" x14ac:dyDescent="0.25">
      <c r="B27" s="104"/>
      <c r="C27" s="104"/>
      <c r="D27" s="104"/>
      <c r="E27" s="104"/>
      <c r="F27" s="104"/>
      <c r="G27" s="104"/>
      <c r="H27" s="104"/>
      <c r="I27" s="88"/>
      <c r="J27" s="88"/>
      <c r="K27" s="88"/>
    </row>
    <row r="28" spans="2:11" ht="15" hidden="1" customHeight="1" x14ac:dyDescent="0.25">
      <c r="B28" s="104"/>
      <c r="C28" s="104"/>
      <c r="D28" s="104"/>
      <c r="E28" s="104"/>
      <c r="F28" s="104"/>
      <c r="G28" s="104"/>
      <c r="H28" s="104"/>
      <c r="I28" s="88"/>
      <c r="J28" s="88"/>
      <c r="K28" s="88"/>
    </row>
    <row r="29" spans="2:11" ht="15" hidden="1" customHeight="1" x14ac:dyDescent="0.25">
      <c r="B29" s="104"/>
      <c r="C29" s="104"/>
      <c r="D29" s="104"/>
      <c r="E29" s="104"/>
      <c r="F29" s="104"/>
      <c r="G29" s="104"/>
      <c r="H29" s="104"/>
      <c r="I29" s="88"/>
      <c r="J29" s="88"/>
      <c r="K29" s="88"/>
    </row>
    <row r="30" spans="2:11" ht="15" hidden="1" customHeight="1" x14ac:dyDescent="0.25">
      <c r="B30" s="104"/>
      <c r="C30" s="104"/>
      <c r="D30" s="104"/>
      <c r="E30" s="104"/>
      <c r="F30" s="104"/>
      <c r="G30" s="104"/>
      <c r="H30" s="104"/>
      <c r="I30" s="88"/>
      <c r="J30" s="88"/>
      <c r="K30" s="88"/>
    </row>
    <row r="31" spans="2:11" ht="15" hidden="1" customHeight="1" x14ac:dyDescent="0.25">
      <c r="B31" s="104"/>
      <c r="C31" s="104"/>
      <c r="D31" s="104"/>
      <c r="E31" s="104"/>
      <c r="F31" s="104"/>
      <c r="G31" s="104"/>
      <c r="H31" s="104"/>
      <c r="I31" s="88"/>
      <c r="J31" s="88"/>
      <c r="K31" s="88"/>
    </row>
    <row r="32" spans="2:11" ht="15" hidden="1" customHeight="1" x14ac:dyDescent="0.25">
      <c r="B32" s="104"/>
      <c r="C32" s="104"/>
      <c r="D32" s="104"/>
      <c r="E32" s="104"/>
      <c r="F32" s="104"/>
      <c r="G32" s="104"/>
      <c r="H32" s="104"/>
      <c r="I32" s="88"/>
      <c r="J32" s="88"/>
      <c r="K32" s="88"/>
    </row>
    <row r="33" spans="2:11" ht="15" hidden="1" customHeight="1" x14ac:dyDescent="0.25">
      <c r="B33" s="104"/>
      <c r="C33" s="104"/>
      <c r="D33" s="104"/>
      <c r="E33" s="104"/>
      <c r="F33" s="104"/>
      <c r="G33" s="104"/>
      <c r="H33" s="104"/>
      <c r="I33" s="88"/>
      <c r="J33" s="88"/>
      <c r="K33" s="88"/>
    </row>
    <row r="34" spans="2:11" ht="15" hidden="1" customHeight="1" x14ac:dyDescent="0.25">
      <c r="B34" s="104"/>
      <c r="C34" s="104"/>
      <c r="D34" s="104"/>
      <c r="E34" s="104"/>
      <c r="F34" s="104"/>
      <c r="G34" s="104"/>
      <c r="H34" s="104"/>
      <c r="I34" s="88"/>
      <c r="J34" s="88"/>
      <c r="K34" s="88"/>
    </row>
    <row r="35" spans="2:11" ht="15" hidden="1" customHeight="1" x14ac:dyDescent="0.25">
      <c r="B35" s="104"/>
      <c r="C35" s="104"/>
      <c r="D35" s="104"/>
      <c r="E35" s="104"/>
      <c r="F35" s="104"/>
      <c r="G35" s="104"/>
      <c r="H35" s="104"/>
      <c r="I35" s="88"/>
      <c r="J35" s="88"/>
      <c r="K35" s="88"/>
    </row>
    <row r="36" spans="2:11" ht="15" hidden="1" customHeight="1" x14ac:dyDescent="0.25">
      <c r="B36" s="104"/>
      <c r="C36" s="104"/>
      <c r="D36" s="104"/>
      <c r="E36" s="104"/>
      <c r="F36" s="104"/>
      <c r="G36" s="104"/>
      <c r="H36" s="104"/>
      <c r="I36" s="88"/>
      <c r="J36" s="88"/>
      <c r="K36" s="88"/>
    </row>
    <row r="37" spans="2:11" ht="15" hidden="1" customHeight="1" x14ac:dyDescent="0.25">
      <c r="B37" s="104"/>
      <c r="C37" s="104"/>
      <c r="D37" s="104"/>
      <c r="E37" s="104"/>
      <c r="F37" s="104"/>
      <c r="G37" s="104"/>
      <c r="H37" s="104"/>
      <c r="I37" s="88"/>
      <c r="J37" s="88"/>
      <c r="K37" s="88"/>
    </row>
    <row r="38" spans="2:11" ht="15" hidden="1" customHeight="1" x14ac:dyDescent="0.25">
      <c r="B38" s="104"/>
      <c r="C38" s="104"/>
      <c r="D38" s="104"/>
      <c r="E38" s="104"/>
      <c r="F38" s="104"/>
      <c r="G38" s="104"/>
      <c r="H38" s="104"/>
      <c r="I38" s="88"/>
      <c r="J38" s="88"/>
      <c r="K38" s="88"/>
    </row>
    <row r="39" spans="2:11" ht="15" hidden="1" customHeight="1" x14ac:dyDescent="0.25">
      <c r="B39" s="104"/>
      <c r="C39" s="104"/>
      <c r="D39" s="104"/>
      <c r="E39" s="104"/>
      <c r="F39" s="104"/>
      <c r="G39" s="104"/>
      <c r="H39" s="104"/>
      <c r="I39" s="88"/>
      <c r="J39" s="88"/>
      <c r="K39" s="88"/>
    </row>
    <row r="40" spans="2:11" ht="15" hidden="1" customHeight="1" x14ac:dyDescent="0.25">
      <c r="B40" s="104"/>
      <c r="C40" s="104"/>
      <c r="D40" s="104"/>
      <c r="E40" s="104"/>
      <c r="F40" s="104"/>
      <c r="G40" s="104"/>
      <c r="H40" s="104"/>
      <c r="I40" s="88"/>
      <c r="J40" s="88"/>
      <c r="K40" s="88"/>
    </row>
    <row r="41" spans="2:11" ht="15" hidden="1" customHeight="1" x14ac:dyDescent="0.25">
      <c r="B41" s="104"/>
      <c r="C41" s="104"/>
      <c r="D41" s="104"/>
      <c r="E41" s="104"/>
      <c r="F41" s="104"/>
      <c r="G41" s="104"/>
      <c r="H41" s="104"/>
      <c r="I41" s="88"/>
      <c r="J41" s="88"/>
      <c r="K41" s="88"/>
    </row>
    <row r="42" spans="2:11" ht="15" hidden="1" customHeight="1" x14ac:dyDescent="0.25">
      <c r="B42" s="104"/>
      <c r="C42" s="104"/>
      <c r="D42" s="104"/>
      <c r="E42" s="104"/>
      <c r="F42" s="104"/>
      <c r="G42" s="104"/>
      <c r="H42" s="104"/>
      <c r="I42" s="88"/>
      <c r="J42" s="88"/>
      <c r="K42" s="88"/>
    </row>
    <row r="43" spans="2:11" ht="15" hidden="1" customHeight="1" x14ac:dyDescent="0.25">
      <c r="B43" s="104"/>
      <c r="C43" s="104"/>
      <c r="D43" s="104"/>
      <c r="E43" s="104"/>
      <c r="F43" s="104"/>
      <c r="G43" s="104"/>
      <c r="H43" s="104"/>
      <c r="I43" s="88"/>
      <c r="J43" s="88"/>
      <c r="K43" s="88"/>
    </row>
    <row r="44" spans="2:11" ht="15" hidden="1" customHeight="1" x14ac:dyDescent="0.25">
      <c r="B44" s="104"/>
      <c r="C44" s="104"/>
      <c r="D44" s="104"/>
      <c r="E44" s="104"/>
      <c r="F44" s="104"/>
      <c r="G44" s="104"/>
      <c r="H44" s="104"/>
      <c r="I44" s="88"/>
      <c r="J44" s="88"/>
      <c r="K44" s="88"/>
    </row>
    <row r="45" spans="2:11" ht="15" hidden="1" customHeight="1" x14ac:dyDescent="0.25">
      <c r="B45" s="104"/>
      <c r="C45" s="104"/>
      <c r="D45" s="104"/>
      <c r="E45" s="104"/>
      <c r="F45" s="104"/>
      <c r="G45" s="104"/>
      <c r="H45" s="104"/>
      <c r="I45" s="88"/>
      <c r="J45" s="88"/>
      <c r="K45" s="88"/>
    </row>
    <row r="46" spans="2:11" ht="15" hidden="1" customHeight="1" x14ac:dyDescent="0.25">
      <c r="B46" s="104"/>
      <c r="C46" s="104"/>
      <c r="D46" s="104"/>
      <c r="E46" s="104"/>
      <c r="F46" s="104"/>
      <c r="G46" s="104"/>
      <c r="H46" s="104"/>
      <c r="I46" s="88"/>
      <c r="J46" s="88"/>
      <c r="K46" s="88"/>
    </row>
    <row r="47" spans="2:11" ht="15" hidden="1" customHeight="1" x14ac:dyDescent="0.25">
      <c r="B47" s="104"/>
      <c r="C47" s="104"/>
      <c r="D47" s="104"/>
      <c r="E47" s="104"/>
      <c r="F47" s="104"/>
      <c r="G47" s="104"/>
      <c r="H47" s="104"/>
      <c r="I47" s="88"/>
      <c r="J47" s="88"/>
      <c r="K47" s="88"/>
    </row>
    <row r="48" spans="2:11" ht="15" hidden="1" customHeight="1" x14ac:dyDescent="0.25">
      <c r="B48" s="104"/>
      <c r="C48" s="104"/>
      <c r="D48" s="104"/>
      <c r="E48" s="104"/>
      <c r="F48" s="104"/>
      <c r="G48" s="104"/>
      <c r="H48" s="104"/>
      <c r="I48" s="88"/>
      <c r="J48" s="88"/>
      <c r="K48" s="88"/>
    </row>
    <row r="49" spans="2:11" ht="15" hidden="1" customHeight="1" x14ac:dyDescent="0.25">
      <c r="B49" s="104"/>
      <c r="C49" s="104"/>
      <c r="D49" s="104"/>
      <c r="E49" s="104"/>
      <c r="F49" s="104"/>
      <c r="G49" s="104"/>
      <c r="H49" s="104"/>
      <c r="I49" s="88"/>
      <c r="J49" s="88"/>
      <c r="K49" s="88"/>
    </row>
    <row r="50" spans="2:11" ht="15" hidden="1" customHeight="1" x14ac:dyDescent="0.25">
      <c r="B50" s="104"/>
      <c r="C50" s="104"/>
      <c r="D50" s="104"/>
      <c r="E50" s="104"/>
      <c r="F50" s="104"/>
      <c r="G50" s="104"/>
      <c r="H50" s="104"/>
      <c r="I50" s="88"/>
      <c r="J50" s="88"/>
      <c r="K50" s="88"/>
    </row>
    <row r="51" spans="2:11" ht="15" hidden="1" customHeight="1" x14ac:dyDescent="0.25">
      <c r="B51" s="104"/>
      <c r="C51" s="104"/>
      <c r="D51" s="104"/>
      <c r="E51" s="104"/>
      <c r="F51" s="104"/>
      <c r="G51" s="104"/>
      <c r="H51" s="104"/>
      <c r="I51" s="88"/>
      <c r="J51" s="88"/>
      <c r="K51" s="88"/>
    </row>
    <row r="52" spans="2:11" ht="15" hidden="1" customHeight="1" x14ac:dyDescent="0.25">
      <c r="B52" s="104"/>
      <c r="C52" s="104"/>
      <c r="D52" s="104"/>
      <c r="E52" s="104"/>
      <c r="F52" s="104"/>
      <c r="G52" s="104"/>
      <c r="H52" s="104"/>
      <c r="I52" s="88"/>
      <c r="J52" s="88"/>
      <c r="K52" s="88"/>
    </row>
    <row r="53" spans="2:11" ht="15" hidden="1" customHeight="1" x14ac:dyDescent="0.25">
      <c r="B53" s="104"/>
      <c r="C53" s="104"/>
      <c r="D53" s="104"/>
      <c r="E53" s="104"/>
      <c r="F53" s="104"/>
      <c r="G53" s="104"/>
      <c r="H53" s="104"/>
      <c r="I53" s="88"/>
      <c r="J53" s="88"/>
      <c r="K53" s="88"/>
    </row>
    <row r="54" spans="2:11" ht="15" hidden="1" customHeight="1" x14ac:dyDescent="0.25">
      <c r="B54" s="104"/>
      <c r="C54" s="104"/>
      <c r="D54" s="104"/>
      <c r="E54" s="104"/>
      <c r="F54" s="104"/>
      <c r="G54" s="104"/>
      <c r="H54" s="104"/>
      <c r="I54" s="88"/>
      <c r="J54" s="88"/>
      <c r="K54" s="88"/>
    </row>
    <row r="55" spans="2:11" ht="15" hidden="1" customHeight="1" x14ac:dyDescent="0.25">
      <c r="B55" s="104"/>
      <c r="C55" s="104"/>
      <c r="D55" s="104"/>
      <c r="E55" s="104"/>
      <c r="F55" s="104"/>
      <c r="G55" s="104"/>
      <c r="H55" s="104"/>
      <c r="I55" s="88"/>
      <c r="J55" s="88"/>
      <c r="K55" s="88"/>
    </row>
  </sheetData>
  <sheetProtection algorithmName="SHA-512" hashValue="9FSWrvnsNgjb3Gv3QgIyya/DD6s+o8zZpDPFBD91hzrznAOaBOYU2ep5iyBQEoiHV12xUYgaBBV0I+OvqkgUOg==" saltValue="3GFjHXR1mNT1TXEUefCL/A==" spinCount="100000" sheet="1" objects="1" scenarios="1"/>
  <mergeCells count="1">
    <mergeCell ref="C9:E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P140"/>
  <sheetViews>
    <sheetView showGridLines="0" zoomScaleNormal="100" workbookViewId="0">
      <selection activeCell="B11" sqref="B11"/>
    </sheetView>
  </sheetViews>
  <sheetFormatPr defaultColWidth="0" defaultRowHeight="14.25" zeroHeight="1" x14ac:dyDescent="0.25"/>
  <cols>
    <col min="1" max="1" width="3.7109375" style="89" customWidth="1"/>
    <col min="2" max="2" width="39.42578125" style="89" customWidth="1"/>
    <col min="3" max="3" width="17.140625" style="89" customWidth="1"/>
    <col min="4" max="4" width="7.85546875" style="89" customWidth="1"/>
    <col min="5" max="11" width="15.7109375" style="89" customWidth="1"/>
    <col min="12" max="12" width="4.28515625" style="89" customWidth="1"/>
    <col min="13" max="13" width="15.85546875" style="89" hidden="1" customWidth="1"/>
    <col min="14" max="14" width="11.85546875" style="89" hidden="1" customWidth="1"/>
    <col min="15" max="15" width="3.7109375" style="89" hidden="1" customWidth="1"/>
    <col min="16" max="16" width="9.140625" style="89" hidden="1" customWidth="1"/>
    <col min="17" max="16384" width="8.85546875" style="89" hidden="1"/>
  </cols>
  <sheetData>
    <row r="1" spans="1:15" ht="15" customHeight="1" x14ac:dyDescent="0.25">
      <c r="A1" s="88"/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</row>
    <row r="2" spans="1:15" ht="23.25" x14ac:dyDescent="0.25">
      <c r="A2" s="90"/>
      <c r="B2" s="91" t="s">
        <v>4</v>
      </c>
      <c r="C2" s="91"/>
      <c r="D2" s="91"/>
      <c r="E2" s="91"/>
      <c r="F2" s="92"/>
      <c r="G2" s="92"/>
      <c r="H2" s="92"/>
      <c r="I2" s="92"/>
      <c r="J2" s="92"/>
      <c r="K2" s="93"/>
      <c r="L2" s="88"/>
      <c r="M2" s="88"/>
      <c r="N2" s="88"/>
      <c r="O2" s="88"/>
    </row>
    <row r="3" spans="1:15" ht="18" x14ac:dyDescent="0.25">
      <c r="A3" s="88"/>
      <c r="B3" s="94" t="s">
        <v>8</v>
      </c>
      <c r="C3" s="94"/>
      <c r="D3" s="94"/>
      <c r="E3" s="95"/>
      <c r="F3" s="95"/>
      <c r="G3" s="95"/>
      <c r="H3" s="95"/>
      <c r="I3" s="95"/>
      <c r="J3" s="95"/>
      <c r="K3" s="96"/>
      <c r="L3" s="88"/>
      <c r="M3" s="88"/>
      <c r="N3" s="88"/>
      <c r="O3" s="88"/>
    </row>
    <row r="4" spans="1:15" ht="20.25" x14ac:dyDescent="0.25">
      <c r="A4" s="88"/>
      <c r="B4" s="97" t="s">
        <v>6</v>
      </c>
      <c r="C4" s="97"/>
      <c r="D4" s="97"/>
      <c r="E4" s="95"/>
      <c r="F4" s="95"/>
      <c r="G4" s="95"/>
      <c r="H4" s="95"/>
      <c r="I4" s="95"/>
      <c r="J4" s="95"/>
      <c r="K4" s="96"/>
      <c r="L4" s="88"/>
      <c r="M4" s="88"/>
      <c r="N4" s="88"/>
      <c r="O4" s="88"/>
    </row>
    <row r="5" spans="1:15" x14ac:dyDescent="0.25">
      <c r="A5" s="88"/>
      <c r="B5" s="98" t="s">
        <v>33</v>
      </c>
      <c r="C5" s="98"/>
      <c r="D5" s="98"/>
      <c r="E5" s="95"/>
      <c r="F5" s="95"/>
      <c r="G5" s="95"/>
      <c r="H5" s="95"/>
      <c r="I5" s="95"/>
      <c r="J5" s="95"/>
      <c r="K5" s="96"/>
      <c r="L5" s="88"/>
      <c r="M5" s="88"/>
      <c r="N5" s="88"/>
      <c r="O5" s="88"/>
    </row>
    <row r="6" spans="1:15" x14ac:dyDescent="0.25">
      <c r="A6" s="88"/>
      <c r="B6" s="99" t="s">
        <v>1</v>
      </c>
      <c r="C6" s="100"/>
      <c r="D6" s="100"/>
      <c r="E6" s="95"/>
      <c r="F6" s="95"/>
      <c r="G6" s="95"/>
      <c r="H6" s="95"/>
      <c r="I6" s="95"/>
      <c r="J6" s="95"/>
      <c r="K6" s="96"/>
      <c r="L6" s="88"/>
      <c r="M6" s="88"/>
      <c r="N6" s="88"/>
      <c r="O6" s="88"/>
    </row>
    <row r="7" spans="1:15" x14ac:dyDescent="0.25">
      <c r="B7" s="127"/>
      <c r="C7" s="127"/>
      <c r="D7" s="127"/>
      <c r="E7" s="127"/>
      <c r="F7" s="164"/>
      <c r="G7" s="164"/>
      <c r="H7" s="164"/>
      <c r="I7" s="164"/>
      <c r="J7" s="164"/>
      <c r="K7" s="164"/>
      <c r="L7" s="88"/>
      <c r="M7" s="88"/>
      <c r="N7" s="88"/>
      <c r="O7" s="88"/>
    </row>
    <row r="8" spans="1:15" ht="17.649999999999999" customHeight="1" x14ac:dyDescent="0.25">
      <c r="B8" s="165" t="s">
        <v>6</v>
      </c>
      <c r="E8" s="210" t="s">
        <v>51</v>
      </c>
      <c r="F8" s="211"/>
      <c r="G8" s="212"/>
      <c r="H8" s="213" t="s">
        <v>148</v>
      </c>
      <c r="I8" s="211"/>
      <c r="J8" s="214"/>
      <c r="L8" s="88"/>
      <c r="M8" s="88"/>
      <c r="N8" s="88"/>
      <c r="O8" s="88"/>
    </row>
    <row r="9" spans="1:15" ht="17.649999999999999" customHeight="1" x14ac:dyDescent="0.25">
      <c r="L9" s="88"/>
      <c r="M9" s="88"/>
      <c r="N9" s="88"/>
      <c r="O9" s="88"/>
    </row>
    <row r="10" spans="1:15" ht="17.649999999999999" customHeight="1" x14ac:dyDescent="0.25">
      <c r="B10" s="166" t="s">
        <v>7</v>
      </c>
      <c r="C10" s="188" t="s">
        <v>2</v>
      </c>
      <c r="D10" s="104"/>
      <c r="E10" s="149" t="s">
        <v>67</v>
      </c>
      <c r="F10" s="149" t="s">
        <v>68</v>
      </c>
      <c r="G10" s="168" t="s">
        <v>69</v>
      </c>
      <c r="H10" s="169" t="s">
        <v>70</v>
      </c>
      <c r="I10" s="149" t="s">
        <v>71</v>
      </c>
      <c r="J10" s="149" t="s">
        <v>72</v>
      </c>
      <c r="K10" s="170" t="s">
        <v>5</v>
      </c>
      <c r="L10" s="88"/>
      <c r="M10" s="88"/>
      <c r="N10" s="88"/>
      <c r="O10" s="88"/>
    </row>
    <row r="11" spans="1:15" ht="18" customHeight="1" x14ac:dyDescent="0.25">
      <c r="B11" s="189" t="s">
        <v>50</v>
      </c>
      <c r="C11" s="1"/>
      <c r="D11" s="104"/>
      <c r="E11" s="172">
        <f>+C11</f>
        <v>0</v>
      </c>
      <c r="F11" s="171"/>
      <c r="G11" s="190"/>
      <c r="H11" s="191"/>
      <c r="I11" s="191"/>
      <c r="J11" s="192"/>
      <c r="K11" s="172">
        <f>C11</f>
        <v>0</v>
      </c>
      <c r="L11" s="88"/>
      <c r="M11" s="88"/>
      <c r="N11" s="88"/>
      <c r="O11" s="88"/>
    </row>
    <row r="12" spans="1:15" ht="18" customHeight="1" x14ac:dyDescent="0.25">
      <c r="B12" s="193" t="s">
        <v>9</v>
      </c>
      <c r="C12" s="1"/>
      <c r="D12" s="104"/>
      <c r="E12" s="172">
        <f>C12*12</f>
        <v>0</v>
      </c>
      <c r="F12" s="172">
        <f>+E12</f>
        <v>0</v>
      </c>
      <c r="G12" s="194">
        <f>+F12</f>
        <v>0</v>
      </c>
      <c r="H12" s="195">
        <f>+G12</f>
        <v>0</v>
      </c>
      <c r="I12" s="172">
        <f>+H12</f>
        <v>0</v>
      </c>
      <c r="J12" s="172">
        <f>+I12</f>
        <v>0</v>
      </c>
      <c r="K12" s="172">
        <f>SUM(E12:J12)</f>
        <v>0</v>
      </c>
      <c r="L12" s="88"/>
      <c r="M12" s="88"/>
      <c r="N12" s="88"/>
      <c r="O12" s="88"/>
    </row>
    <row r="13" spans="1:15" ht="18" customHeight="1" thickBot="1" x14ac:dyDescent="0.3">
      <c r="B13" s="104"/>
      <c r="C13" s="104"/>
      <c r="D13" s="104"/>
      <c r="E13" s="104"/>
      <c r="F13" s="104" t="s">
        <v>0</v>
      </c>
      <c r="G13" s="104"/>
      <c r="H13" s="104"/>
      <c r="I13" s="104"/>
      <c r="J13" s="196" t="s">
        <v>28</v>
      </c>
      <c r="K13" s="176">
        <f>SUM(K11:K12)</f>
        <v>0</v>
      </c>
      <c r="L13" s="88"/>
      <c r="M13" s="88"/>
      <c r="N13" s="88"/>
      <c r="O13" s="88"/>
    </row>
    <row r="14" spans="1:15" ht="18" customHeight="1" thickTop="1" x14ac:dyDescent="0.25"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88"/>
      <c r="M14" s="88"/>
      <c r="N14" s="88"/>
      <c r="O14" s="88"/>
    </row>
    <row r="15" spans="1:15" ht="18" customHeight="1" x14ac:dyDescent="0.25">
      <c r="B15" s="166" t="s">
        <v>10</v>
      </c>
      <c r="C15" s="188" t="s">
        <v>2</v>
      </c>
      <c r="D15" s="104"/>
      <c r="E15" s="149" t="s">
        <v>67</v>
      </c>
      <c r="F15" s="149" t="s">
        <v>68</v>
      </c>
      <c r="G15" s="168" t="s">
        <v>69</v>
      </c>
      <c r="H15" s="169" t="s">
        <v>70</v>
      </c>
      <c r="I15" s="149" t="s">
        <v>71</v>
      </c>
      <c r="J15" s="149" t="s">
        <v>72</v>
      </c>
      <c r="K15" s="170" t="s">
        <v>5</v>
      </c>
      <c r="L15" s="88"/>
      <c r="M15" s="88"/>
      <c r="N15" s="88"/>
      <c r="O15" s="88"/>
    </row>
    <row r="16" spans="1:15" ht="18" customHeight="1" x14ac:dyDescent="0.25">
      <c r="B16" s="189" t="s">
        <v>50</v>
      </c>
      <c r="C16" s="1"/>
      <c r="D16" s="104"/>
      <c r="E16" s="172">
        <f>+C16</f>
        <v>0</v>
      </c>
      <c r="F16" s="171"/>
      <c r="G16" s="190"/>
      <c r="H16" s="191"/>
      <c r="I16" s="191"/>
      <c r="J16" s="192"/>
      <c r="K16" s="172">
        <f>C16</f>
        <v>0</v>
      </c>
      <c r="L16" s="88"/>
      <c r="M16" s="88"/>
      <c r="N16" s="88"/>
      <c r="O16" s="88"/>
    </row>
    <row r="17" spans="2:15" ht="18" customHeight="1" x14ac:dyDescent="0.25">
      <c r="B17" s="193" t="s">
        <v>9</v>
      </c>
      <c r="C17" s="1"/>
      <c r="D17" s="104"/>
      <c r="E17" s="172">
        <f>C17*12</f>
        <v>0</v>
      </c>
      <c r="F17" s="172">
        <f>+E17</f>
        <v>0</v>
      </c>
      <c r="G17" s="194">
        <f>+F17</f>
        <v>0</v>
      </c>
      <c r="H17" s="195">
        <f>+G17</f>
        <v>0</v>
      </c>
      <c r="I17" s="172">
        <f>+H17</f>
        <v>0</v>
      </c>
      <c r="J17" s="172">
        <f>+I17</f>
        <v>0</v>
      </c>
      <c r="K17" s="172">
        <f>SUM(E17:J17)</f>
        <v>0</v>
      </c>
      <c r="L17" s="88"/>
      <c r="M17" s="88"/>
      <c r="N17" s="88"/>
      <c r="O17" s="88"/>
    </row>
    <row r="18" spans="2:15" ht="18" customHeight="1" thickBot="1" x14ac:dyDescent="0.3">
      <c r="B18" s="104"/>
      <c r="C18" s="104"/>
      <c r="D18" s="104"/>
      <c r="E18" s="104"/>
      <c r="F18" s="104" t="s">
        <v>0</v>
      </c>
      <c r="G18" s="104"/>
      <c r="H18" s="104"/>
      <c r="I18" s="104"/>
      <c r="J18" s="196" t="s">
        <v>28</v>
      </c>
      <c r="K18" s="176">
        <f>SUM(K16:K17)</f>
        <v>0</v>
      </c>
      <c r="L18" s="88"/>
      <c r="M18" s="88"/>
      <c r="N18" s="88"/>
      <c r="O18" s="88"/>
    </row>
    <row r="19" spans="2:15" ht="18" customHeight="1" thickTop="1" x14ac:dyDescent="0.25">
      <c r="B19" s="104"/>
      <c r="C19" s="104"/>
      <c r="D19" s="104"/>
      <c r="E19" s="104"/>
      <c r="F19" s="104"/>
      <c r="G19" s="104"/>
      <c r="H19" s="104"/>
      <c r="I19" s="104"/>
      <c r="J19" s="104"/>
      <c r="K19" s="104"/>
      <c r="L19" s="88"/>
      <c r="M19" s="88"/>
      <c r="N19" s="88"/>
      <c r="O19" s="88"/>
    </row>
    <row r="20" spans="2:15" ht="18" customHeight="1" x14ac:dyDescent="0.25">
      <c r="B20" s="166" t="s">
        <v>11</v>
      </c>
      <c r="C20" s="188" t="s">
        <v>2</v>
      </c>
      <c r="D20" s="104"/>
      <c r="E20" s="149" t="s">
        <v>67</v>
      </c>
      <c r="F20" s="149" t="s">
        <v>68</v>
      </c>
      <c r="G20" s="168" t="s">
        <v>69</v>
      </c>
      <c r="H20" s="169" t="s">
        <v>70</v>
      </c>
      <c r="I20" s="149" t="s">
        <v>71</v>
      </c>
      <c r="J20" s="149" t="s">
        <v>72</v>
      </c>
      <c r="K20" s="170" t="s">
        <v>5</v>
      </c>
      <c r="L20" s="88"/>
      <c r="M20" s="88"/>
      <c r="N20" s="88"/>
      <c r="O20" s="88"/>
    </row>
    <row r="21" spans="2:15" ht="18" customHeight="1" x14ac:dyDescent="0.25">
      <c r="B21" s="189" t="s">
        <v>50</v>
      </c>
      <c r="C21" s="1"/>
      <c r="D21" s="104"/>
      <c r="E21" s="172">
        <f>+C21</f>
        <v>0</v>
      </c>
      <c r="F21" s="171"/>
      <c r="G21" s="190"/>
      <c r="H21" s="191"/>
      <c r="I21" s="191"/>
      <c r="J21" s="192"/>
      <c r="K21" s="172">
        <f>C21</f>
        <v>0</v>
      </c>
      <c r="L21" s="88"/>
      <c r="M21" s="88"/>
      <c r="N21" s="88"/>
      <c r="O21" s="88"/>
    </row>
    <row r="22" spans="2:15" ht="18" customHeight="1" x14ac:dyDescent="0.25">
      <c r="B22" s="193" t="s">
        <v>9</v>
      </c>
      <c r="C22" s="1"/>
      <c r="D22" s="104"/>
      <c r="E22" s="172">
        <f>C22*12</f>
        <v>0</v>
      </c>
      <c r="F22" s="172">
        <f>+E22</f>
        <v>0</v>
      </c>
      <c r="G22" s="194">
        <f>+F22</f>
        <v>0</v>
      </c>
      <c r="H22" s="195">
        <f>+G22</f>
        <v>0</v>
      </c>
      <c r="I22" s="172">
        <f>+H22</f>
        <v>0</v>
      </c>
      <c r="J22" s="172">
        <f>+I22</f>
        <v>0</v>
      </c>
      <c r="K22" s="172">
        <f>SUM(E22:J22)</f>
        <v>0</v>
      </c>
      <c r="L22" s="88"/>
      <c r="M22" s="88"/>
      <c r="N22" s="88"/>
      <c r="O22" s="88"/>
    </row>
    <row r="23" spans="2:15" ht="18" customHeight="1" thickBot="1" x14ac:dyDescent="0.3">
      <c r="B23" s="104"/>
      <c r="C23" s="104"/>
      <c r="D23" s="104"/>
      <c r="E23" s="104"/>
      <c r="F23" s="104" t="s">
        <v>0</v>
      </c>
      <c r="G23" s="104"/>
      <c r="H23" s="104"/>
      <c r="I23" s="104"/>
      <c r="J23" s="196" t="s">
        <v>28</v>
      </c>
      <c r="K23" s="176">
        <f>SUM(K21:K22)</f>
        <v>0</v>
      </c>
      <c r="L23" s="88"/>
      <c r="M23" s="88"/>
      <c r="N23" s="88"/>
      <c r="O23" s="88"/>
    </row>
    <row r="24" spans="2:15" ht="18" customHeight="1" thickTop="1" x14ac:dyDescent="0.25">
      <c r="B24" s="104"/>
      <c r="D24" s="104"/>
      <c r="E24" s="104"/>
      <c r="F24" s="104"/>
      <c r="G24" s="104"/>
      <c r="H24" s="104"/>
      <c r="I24" s="104"/>
      <c r="J24" s="104"/>
      <c r="K24" s="104"/>
      <c r="L24" s="104"/>
      <c r="M24" s="88"/>
      <c r="N24" s="88"/>
      <c r="O24" s="88"/>
    </row>
    <row r="25" spans="2:15" ht="18" customHeight="1" x14ac:dyDescent="0.25">
      <c r="B25" s="166" t="s">
        <v>12</v>
      </c>
      <c r="C25" s="188" t="s">
        <v>2</v>
      </c>
      <c r="D25" s="104"/>
      <c r="E25" s="149" t="s">
        <v>67</v>
      </c>
      <c r="F25" s="149" t="s">
        <v>68</v>
      </c>
      <c r="G25" s="168" t="s">
        <v>69</v>
      </c>
      <c r="H25" s="169" t="s">
        <v>70</v>
      </c>
      <c r="I25" s="149" t="s">
        <v>71</v>
      </c>
      <c r="J25" s="149" t="s">
        <v>72</v>
      </c>
      <c r="K25" s="170" t="s">
        <v>5</v>
      </c>
      <c r="L25" s="104"/>
      <c r="M25" s="88"/>
      <c r="N25" s="88"/>
      <c r="O25" s="88"/>
    </row>
    <row r="26" spans="2:15" ht="18" customHeight="1" x14ac:dyDescent="0.25">
      <c r="B26" s="189" t="s">
        <v>50</v>
      </c>
      <c r="C26" s="1"/>
      <c r="D26" s="104"/>
      <c r="E26" s="172">
        <f>+C26</f>
        <v>0</v>
      </c>
      <c r="F26" s="171"/>
      <c r="G26" s="190"/>
      <c r="H26" s="191"/>
      <c r="I26" s="191"/>
      <c r="J26" s="192"/>
      <c r="K26" s="172">
        <f>C26</f>
        <v>0</v>
      </c>
      <c r="L26" s="104"/>
      <c r="M26" s="88"/>
      <c r="N26" s="88"/>
      <c r="O26" s="88"/>
    </row>
    <row r="27" spans="2:15" ht="18" customHeight="1" x14ac:dyDescent="0.25">
      <c r="B27" s="193" t="s">
        <v>9</v>
      </c>
      <c r="C27" s="1"/>
      <c r="D27" s="104"/>
      <c r="E27" s="172">
        <f>C27*12</f>
        <v>0</v>
      </c>
      <c r="F27" s="172">
        <f>+E27</f>
        <v>0</v>
      </c>
      <c r="G27" s="194">
        <f>+F27</f>
        <v>0</v>
      </c>
      <c r="H27" s="195">
        <f>+G27</f>
        <v>0</v>
      </c>
      <c r="I27" s="172">
        <f>+H27</f>
        <v>0</v>
      </c>
      <c r="J27" s="172">
        <f>+I27</f>
        <v>0</v>
      </c>
      <c r="K27" s="172">
        <f>SUM(E27:J27)</f>
        <v>0</v>
      </c>
      <c r="L27" s="104"/>
      <c r="M27" s="88"/>
      <c r="N27" s="88"/>
      <c r="O27" s="88"/>
    </row>
    <row r="28" spans="2:15" ht="18" customHeight="1" thickBot="1" x14ac:dyDescent="0.3">
      <c r="B28" s="104"/>
      <c r="C28" s="104"/>
      <c r="D28" s="104"/>
      <c r="E28" s="104"/>
      <c r="F28" s="104" t="s">
        <v>0</v>
      </c>
      <c r="G28" s="104"/>
      <c r="H28" s="104"/>
      <c r="I28" s="104"/>
      <c r="J28" s="196" t="s">
        <v>28</v>
      </c>
      <c r="K28" s="176">
        <f>SUM(K26:K27)</f>
        <v>0</v>
      </c>
      <c r="L28" s="104"/>
      <c r="M28" s="88"/>
      <c r="N28" s="88"/>
      <c r="O28" s="88"/>
    </row>
    <row r="29" spans="2:15" ht="18" customHeight="1" thickTop="1" x14ac:dyDescent="0.25"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88"/>
      <c r="N29" s="88"/>
      <c r="O29" s="88"/>
    </row>
    <row r="30" spans="2:15" ht="18" customHeight="1" x14ac:dyDescent="0.25">
      <c r="B30" s="166" t="s">
        <v>13</v>
      </c>
      <c r="C30" s="188" t="s">
        <v>2</v>
      </c>
      <c r="D30" s="104"/>
      <c r="E30" s="149" t="s">
        <v>67</v>
      </c>
      <c r="F30" s="149" t="s">
        <v>68</v>
      </c>
      <c r="G30" s="168" t="s">
        <v>69</v>
      </c>
      <c r="H30" s="169" t="s">
        <v>70</v>
      </c>
      <c r="I30" s="149" t="s">
        <v>71</v>
      </c>
      <c r="J30" s="149" t="s">
        <v>72</v>
      </c>
      <c r="K30" s="170" t="s">
        <v>5</v>
      </c>
      <c r="L30" s="104"/>
      <c r="M30" s="88"/>
      <c r="N30" s="88"/>
      <c r="O30" s="88"/>
    </row>
    <row r="31" spans="2:15" ht="18" customHeight="1" x14ac:dyDescent="0.25">
      <c r="B31" s="189" t="s">
        <v>50</v>
      </c>
      <c r="C31" s="1"/>
      <c r="D31" s="104"/>
      <c r="E31" s="172">
        <f>+C31</f>
        <v>0</v>
      </c>
      <c r="F31" s="171"/>
      <c r="G31" s="190"/>
      <c r="H31" s="191"/>
      <c r="I31" s="191"/>
      <c r="J31" s="192"/>
      <c r="K31" s="172">
        <f>C31</f>
        <v>0</v>
      </c>
      <c r="L31" s="104"/>
      <c r="M31" s="88"/>
      <c r="N31" s="88"/>
      <c r="O31" s="88"/>
    </row>
    <row r="32" spans="2:15" ht="18" customHeight="1" x14ac:dyDescent="0.25">
      <c r="B32" s="193" t="s">
        <v>9</v>
      </c>
      <c r="C32" s="1"/>
      <c r="D32" s="104"/>
      <c r="E32" s="172">
        <f>C32*12</f>
        <v>0</v>
      </c>
      <c r="F32" s="172">
        <f>+E32</f>
        <v>0</v>
      </c>
      <c r="G32" s="194">
        <f>+F32</f>
        <v>0</v>
      </c>
      <c r="H32" s="195">
        <f>+G32</f>
        <v>0</v>
      </c>
      <c r="I32" s="172">
        <f>+H32</f>
        <v>0</v>
      </c>
      <c r="J32" s="172">
        <f>+I32</f>
        <v>0</v>
      </c>
      <c r="K32" s="172">
        <f>SUM(E32:J32)</f>
        <v>0</v>
      </c>
      <c r="L32" s="104"/>
      <c r="M32" s="88"/>
      <c r="N32" s="88"/>
      <c r="O32" s="88"/>
    </row>
    <row r="33" spans="2:15" ht="18" customHeight="1" thickBot="1" x14ac:dyDescent="0.3">
      <c r="B33" s="104"/>
      <c r="C33" s="104"/>
      <c r="D33" s="104"/>
      <c r="E33" s="104"/>
      <c r="F33" s="104" t="s">
        <v>0</v>
      </c>
      <c r="G33" s="104"/>
      <c r="H33" s="104"/>
      <c r="I33" s="104"/>
      <c r="J33" s="196" t="s">
        <v>28</v>
      </c>
      <c r="K33" s="176">
        <f>SUM(K31:K32)</f>
        <v>0</v>
      </c>
      <c r="L33" s="104"/>
      <c r="M33" s="88"/>
      <c r="N33" s="88"/>
      <c r="O33" s="88"/>
    </row>
    <row r="34" spans="2:15" ht="18" customHeight="1" thickTop="1" x14ac:dyDescent="0.25">
      <c r="B34" s="104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88"/>
      <c r="N34" s="88"/>
      <c r="O34" s="88"/>
    </row>
    <row r="35" spans="2:15" ht="18" customHeight="1" x14ac:dyDescent="0.25">
      <c r="B35" s="166" t="s">
        <v>14</v>
      </c>
      <c r="C35" s="188" t="s">
        <v>2</v>
      </c>
      <c r="D35" s="104"/>
      <c r="E35" s="149" t="s">
        <v>67</v>
      </c>
      <c r="F35" s="149" t="s">
        <v>68</v>
      </c>
      <c r="G35" s="168" t="s">
        <v>69</v>
      </c>
      <c r="H35" s="169" t="s">
        <v>70</v>
      </c>
      <c r="I35" s="149" t="s">
        <v>71</v>
      </c>
      <c r="J35" s="149" t="s">
        <v>72</v>
      </c>
      <c r="K35" s="170" t="s">
        <v>5</v>
      </c>
      <c r="L35" s="104"/>
      <c r="M35" s="88"/>
      <c r="N35" s="88"/>
      <c r="O35" s="88"/>
    </row>
    <row r="36" spans="2:15" ht="18" customHeight="1" x14ac:dyDescent="0.25">
      <c r="B36" s="189" t="s">
        <v>50</v>
      </c>
      <c r="C36" s="1"/>
      <c r="D36" s="104"/>
      <c r="E36" s="172">
        <f>+C36</f>
        <v>0</v>
      </c>
      <c r="F36" s="171"/>
      <c r="G36" s="190"/>
      <c r="H36" s="191"/>
      <c r="I36" s="191"/>
      <c r="J36" s="192"/>
      <c r="K36" s="172">
        <f>C36</f>
        <v>0</v>
      </c>
      <c r="L36" s="104"/>
      <c r="M36" s="88"/>
      <c r="N36" s="88"/>
      <c r="O36" s="88"/>
    </row>
    <row r="37" spans="2:15" ht="18" customHeight="1" x14ac:dyDescent="0.25">
      <c r="B37" s="193" t="s">
        <v>9</v>
      </c>
      <c r="C37" s="1"/>
      <c r="D37" s="104"/>
      <c r="E37" s="172">
        <f>C37*12</f>
        <v>0</v>
      </c>
      <c r="F37" s="172">
        <f>+E37</f>
        <v>0</v>
      </c>
      <c r="G37" s="194">
        <f>+F37</f>
        <v>0</v>
      </c>
      <c r="H37" s="195">
        <f>+G37</f>
        <v>0</v>
      </c>
      <c r="I37" s="172">
        <f>+H37</f>
        <v>0</v>
      </c>
      <c r="J37" s="172">
        <f>+I37</f>
        <v>0</v>
      </c>
      <c r="K37" s="172">
        <f>SUM(E37:J37)</f>
        <v>0</v>
      </c>
      <c r="L37" s="104"/>
      <c r="M37" s="88"/>
      <c r="N37" s="88"/>
      <c r="O37" s="88"/>
    </row>
    <row r="38" spans="2:15" ht="18" customHeight="1" thickBot="1" x14ac:dyDescent="0.3">
      <c r="B38" s="104"/>
      <c r="C38" s="104"/>
      <c r="D38" s="104"/>
      <c r="E38" s="104"/>
      <c r="F38" s="104" t="s">
        <v>0</v>
      </c>
      <c r="G38" s="104"/>
      <c r="H38" s="104"/>
      <c r="I38" s="104"/>
      <c r="J38" s="196" t="s">
        <v>28</v>
      </c>
      <c r="K38" s="176">
        <f>SUM(K36:K37)</f>
        <v>0</v>
      </c>
      <c r="L38" s="104"/>
      <c r="M38" s="88"/>
      <c r="N38" s="88"/>
      <c r="O38" s="88"/>
    </row>
    <row r="39" spans="2:15" ht="18" customHeight="1" thickTop="1" thickBot="1" x14ac:dyDescent="0.3">
      <c r="B39" s="117"/>
      <c r="C39" s="117"/>
      <c r="D39" s="117"/>
      <c r="E39" s="117"/>
      <c r="F39" s="117"/>
      <c r="G39" s="117"/>
      <c r="H39" s="117"/>
      <c r="I39" s="117"/>
      <c r="J39" s="197"/>
      <c r="K39" s="197"/>
      <c r="L39" s="104"/>
      <c r="M39" s="88"/>
      <c r="N39" s="88"/>
      <c r="O39" s="88"/>
    </row>
    <row r="40" spans="2:15" ht="18" customHeight="1" x14ac:dyDescent="0.25">
      <c r="B40" s="104"/>
      <c r="C40" s="104"/>
      <c r="D40" s="104"/>
      <c r="E40" s="104"/>
      <c r="F40" s="104"/>
      <c r="G40" s="104"/>
      <c r="H40" s="104"/>
      <c r="I40" s="104"/>
      <c r="J40" s="196"/>
      <c r="K40" s="196"/>
      <c r="L40" s="104"/>
      <c r="M40" s="88"/>
      <c r="N40" s="88"/>
      <c r="O40" s="88"/>
    </row>
    <row r="41" spans="2:15" ht="18" customHeight="1" x14ac:dyDescent="0.25">
      <c r="B41" s="165" t="s">
        <v>149</v>
      </c>
      <c r="C41" s="188" t="s">
        <v>2</v>
      </c>
      <c r="D41" s="104"/>
      <c r="E41" s="149" t="s">
        <v>67</v>
      </c>
      <c r="F41" s="104"/>
      <c r="G41" s="104"/>
      <c r="H41" s="104"/>
      <c r="I41" s="104"/>
      <c r="J41" s="104"/>
      <c r="K41" s="104"/>
      <c r="L41" s="104"/>
      <c r="M41" s="88"/>
      <c r="N41" s="88"/>
      <c r="O41" s="88"/>
    </row>
    <row r="42" spans="2:15" ht="18" customHeight="1" thickBot="1" x14ac:dyDescent="0.3">
      <c r="B42" s="189" t="s">
        <v>50</v>
      </c>
      <c r="C42" s="1"/>
      <c r="D42" s="104"/>
      <c r="E42" s="172">
        <f>+C42</f>
        <v>0</v>
      </c>
      <c r="F42" s="104"/>
      <c r="G42" s="104"/>
      <c r="H42" s="104"/>
      <c r="I42" s="104"/>
      <c r="J42" s="196" t="s">
        <v>28</v>
      </c>
      <c r="K42" s="176">
        <f>+E42</f>
        <v>0</v>
      </c>
      <c r="L42" s="104"/>
      <c r="M42" s="88"/>
      <c r="N42" s="88"/>
      <c r="O42" s="88"/>
    </row>
    <row r="43" spans="2:15" ht="18" customHeight="1" thickTop="1" x14ac:dyDescent="0.25">
      <c r="B43" s="104"/>
      <c r="C43" s="104"/>
      <c r="D43" s="104"/>
      <c r="E43" s="104"/>
      <c r="F43" s="104"/>
      <c r="G43" s="104"/>
      <c r="H43" s="104"/>
      <c r="I43" s="104"/>
      <c r="J43" s="104"/>
      <c r="K43" s="104"/>
      <c r="L43" s="104"/>
      <c r="M43" s="88"/>
      <c r="N43" s="88"/>
      <c r="O43" s="88"/>
    </row>
    <row r="44" spans="2:15" ht="18" customHeight="1" x14ac:dyDescent="0.25">
      <c r="B44" s="166" t="s">
        <v>74</v>
      </c>
      <c r="C44" s="188" t="s">
        <v>2</v>
      </c>
      <c r="D44" s="188" t="s">
        <v>22</v>
      </c>
      <c r="E44" s="149" t="s">
        <v>67</v>
      </c>
      <c r="F44" s="149" t="s">
        <v>68</v>
      </c>
      <c r="G44" s="168" t="s">
        <v>69</v>
      </c>
      <c r="H44" s="169" t="s">
        <v>70</v>
      </c>
      <c r="I44" s="149" t="s">
        <v>71</v>
      </c>
      <c r="J44" s="149" t="s">
        <v>72</v>
      </c>
      <c r="K44" s="170" t="s">
        <v>5</v>
      </c>
      <c r="L44" s="104"/>
      <c r="M44" s="88"/>
      <c r="N44" s="88"/>
      <c r="O44" s="88"/>
    </row>
    <row r="45" spans="2:15" ht="18" customHeight="1" x14ac:dyDescent="0.25">
      <c r="B45" s="189" t="s">
        <v>140</v>
      </c>
      <c r="C45" s="1"/>
      <c r="D45" s="198">
        <v>17</v>
      </c>
      <c r="E45" s="172">
        <f>+C45*D45</f>
        <v>0</v>
      </c>
      <c r="F45" s="171"/>
      <c r="G45" s="190"/>
      <c r="H45" s="191"/>
      <c r="I45" s="191"/>
      <c r="J45" s="192"/>
      <c r="K45" s="172">
        <f>C45</f>
        <v>0</v>
      </c>
      <c r="L45" s="104"/>
      <c r="M45" s="88"/>
      <c r="N45" s="88"/>
      <c r="O45" s="88"/>
    </row>
    <row r="46" spans="2:15" ht="18" customHeight="1" x14ac:dyDescent="0.25">
      <c r="B46" s="193" t="s">
        <v>9</v>
      </c>
      <c r="C46" s="1"/>
      <c r="D46" s="198">
        <v>17</v>
      </c>
      <c r="E46" s="172">
        <f>C46*12*D46</f>
        <v>0</v>
      </c>
      <c r="F46" s="172">
        <f>+E46</f>
        <v>0</v>
      </c>
      <c r="G46" s="194">
        <f>+F46</f>
        <v>0</v>
      </c>
      <c r="H46" s="195">
        <f>+G46</f>
        <v>0</v>
      </c>
      <c r="I46" s="172">
        <f>+H46</f>
        <v>0</v>
      </c>
      <c r="J46" s="172">
        <f>+I46</f>
        <v>0</v>
      </c>
      <c r="K46" s="172">
        <f>SUM(E46:J46)</f>
        <v>0</v>
      </c>
      <c r="L46" s="104"/>
      <c r="M46" s="88"/>
      <c r="N46" s="88"/>
      <c r="O46" s="88"/>
    </row>
    <row r="47" spans="2:15" ht="18" customHeight="1" thickBot="1" x14ac:dyDescent="0.3">
      <c r="B47" s="104"/>
      <c r="C47" s="104"/>
      <c r="D47" s="104"/>
      <c r="E47" s="104"/>
      <c r="F47" s="104" t="s">
        <v>0</v>
      </c>
      <c r="G47" s="104"/>
      <c r="H47" s="104"/>
      <c r="I47" s="104"/>
      <c r="J47" s="196" t="s">
        <v>28</v>
      </c>
      <c r="K47" s="176">
        <f>SUM(K45:K46)</f>
        <v>0</v>
      </c>
      <c r="L47" s="104"/>
      <c r="M47" s="88"/>
      <c r="N47" s="88"/>
      <c r="O47" s="88"/>
    </row>
    <row r="48" spans="2:15" ht="18" customHeight="1" thickTop="1" x14ac:dyDescent="0.25">
      <c r="B48" s="104"/>
      <c r="C48" s="104"/>
      <c r="D48" s="104"/>
      <c r="E48" s="104"/>
      <c r="F48" s="104"/>
      <c r="G48" s="104"/>
      <c r="H48" s="104"/>
      <c r="I48" s="104"/>
      <c r="J48" s="104"/>
      <c r="K48" s="104"/>
      <c r="L48" s="104"/>
      <c r="M48" s="88"/>
      <c r="N48" s="88"/>
      <c r="O48" s="88"/>
    </row>
    <row r="49" spans="2:15" ht="18" customHeight="1" x14ac:dyDescent="0.25">
      <c r="B49" s="166" t="s">
        <v>146</v>
      </c>
      <c r="C49" s="188" t="s">
        <v>2</v>
      </c>
      <c r="D49" s="188" t="s">
        <v>22</v>
      </c>
      <c r="E49" s="149" t="s">
        <v>67</v>
      </c>
      <c r="F49" s="149" t="s">
        <v>68</v>
      </c>
      <c r="G49" s="168" t="s">
        <v>69</v>
      </c>
      <c r="H49" s="169" t="s">
        <v>70</v>
      </c>
      <c r="I49" s="149" t="s">
        <v>71</v>
      </c>
      <c r="J49" s="149" t="s">
        <v>72</v>
      </c>
      <c r="K49" s="170" t="s">
        <v>5</v>
      </c>
      <c r="L49" s="104"/>
      <c r="M49" s="88"/>
      <c r="N49" s="88"/>
      <c r="O49" s="88"/>
    </row>
    <row r="50" spans="2:15" ht="18" customHeight="1" x14ac:dyDescent="0.25">
      <c r="B50" s="189" t="s">
        <v>140</v>
      </c>
      <c r="C50" s="1"/>
      <c r="D50" s="198">
        <v>1</v>
      </c>
      <c r="E50" s="172">
        <f>+C50*D50</f>
        <v>0</v>
      </c>
      <c r="F50" s="171"/>
      <c r="G50" s="190"/>
      <c r="H50" s="191"/>
      <c r="I50" s="191"/>
      <c r="J50" s="192"/>
      <c r="K50" s="172">
        <f>C50</f>
        <v>0</v>
      </c>
      <c r="L50" s="104"/>
      <c r="M50" s="88"/>
      <c r="N50" s="88"/>
      <c r="O50" s="88"/>
    </row>
    <row r="51" spans="2:15" ht="18" customHeight="1" x14ac:dyDescent="0.25">
      <c r="B51" s="193" t="s">
        <v>9</v>
      </c>
      <c r="C51" s="1"/>
      <c r="D51" s="198">
        <v>1</v>
      </c>
      <c r="E51" s="172">
        <f>C51*12*D51</f>
        <v>0</v>
      </c>
      <c r="F51" s="172">
        <f>+E51</f>
        <v>0</v>
      </c>
      <c r="G51" s="194">
        <f>+F51</f>
        <v>0</v>
      </c>
      <c r="H51" s="195">
        <f>+G51</f>
        <v>0</v>
      </c>
      <c r="I51" s="172">
        <f>+H51</f>
        <v>0</v>
      </c>
      <c r="J51" s="172">
        <f>+I51</f>
        <v>0</v>
      </c>
      <c r="K51" s="172">
        <f>SUM(E51:J51)</f>
        <v>0</v>
      </c>
      <c r="L51" s="104"/>
      <c r="M51" s="88"/>
      <c r="N51" s="88"/>
      <c r="O51" s="88"/>
    </row>
    <row r="52" spans="2:15" ht="18" customHeight="1" thickBot="1" x14ac:dyDescent="0.3">
      <c r="B52" s="199" t="s">
        <v>142</v>
      </c>
      <c r="C52" s="104"/>
      <c r="D52" s="104"/>
      <c r="E52" s="104"/>
      <c r="F52" s="104"/>
      <c r="G52" s="104"/>
      <c r="H52" s="104"/>
      <c r="I52" s="104"/>
      <c r="J52" s="196" t="s">
        <v>28</v>
      </c>
      <c r="K52" s="176">
        <f>SUM(K50:K51)</f>
        <v>0</v>
      </c>
      <c r="L52" s="104"/>
      <c r="M52" s="88"/>
      <c r="N52" s="88"/>
      <c r="O52" s="88"/>
    </row>
    <row r="53" spans="2:15" ht="18" customHeight="1" thickTop="1" x14ac:dyDescent="0.25">
      <c r="B53" s="104"/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88"/>
      <c r="N53" s="88"/>
      <c r="O53" s="88"/>
    </row>
    <row r="54" spans="2:15" ht="18" customHeight="1" x14ac:dyDescent="0.25">
      <c r="B54" s="166" t="s">
        <v>145</v>
      </c>
      <c r="C54" s="188" t="s">
        <v>2</v>
      </c>
      <c r="D54" s="188" t="s">
        <v>22</v>
      </c>
      <c r="E54" s="149" t="s">
        <v>67</v>
      </c>
      <c r="F54" s="149" t="s">
        <v>68</v>
      </c>
      <c r="G54" s="168" t="s">
        <v>69</v>
      </c>
      <c r="H54" s="169" t="s">
        <v>70</v>
      </c>
      <c r="I54" s="149" t="s">
        <v>71</v>
      </c>
      <c r="J54" s="149" t="s">
        <v>72</v>
      </c>
      <c r="K54" s="170" t="s">
        <v>5</v>
      </c>
      <c r="L54" s="104"/>
      <c r="M54" s="88"/>
      <c r="N54" s="88"/>
      <c r="O54" s="88"/>
    </row>
    <row r="55" spans="2:15" ht="18" customHeight="1" x14ac:dyDescent="0.25">
      <c r="B55" s="189" t="s">
        <v>140</v>
      </c>
      <c r="C55" s="1"/>
      <c r="D55" s="198">
        <v>1</v>
      </c>
      <c r="E55" s="172">
        <f>+C55*D55</f>
        <v>0</v>
      </c>
      <c r="F55" s="171"/>
      <c r="G55" s="190"/>
      <c r="H55" s="191"/>
      <c r="I55" s="191"/>
      <c r="J55" s="192"/>
      <c r="K55" s="172">
        <f>C55</f>
        <v>0</v>
      </c>
      <c r="L55" s="104"/>
      <c r="M55" s="88"/>
      <c r="N55" s="88"/>
      <c r="O55" s="88"/>
    </row>
    <row r="56" spans="2:15" ht="18" customHeight="1" x14ac:dyDescent="0.25">
      <c r="B56" s="193" t="s">
        <v>9</v>
      </c>
      <c r="C56" s="1"/>
      <c r="D56" s="198">
        <v>1</v>
      </c>
      <c r="E56" s="172">
        <f>C56*12*D56</f>
        <v>0</v>
      </c>
      <c r="F56" s="172">
        <f>+E56</f>
        <v>0</v>
      </c>
      <c r="G56" s="194">
        <f>+F56</f>
        <v>0</v>
      </c>
      <c r="H56" s="195">
        <f>+G56</f>
        <v>0</v>
      </c>
      <c r="I56" s="172">
        <f>+H56</f>
        <v>0</v>
      </c>
      <c r="J56" s="172">
        <f>+I56</f>
        <v>0</v>
      </c>
      <c r="K56" s="172">
        <f>SUM(E56:J56)</f>
        <v>0</v>
      </c>
      <c r="L56" s="104"/>
      <c r="M56" s="88"/>
      <c r="N56" s="88"/>
      <c r="O56" s="88"/>
    </row>
    <row r="57" spans="2:15" ht="18" customHeight="1" thickBot="1" x14ac:dyDescent="0.3">
      <c r="B57" s="199" t="s">
        <v>143</v>
      </c>
      <c r="C57" s="104"/>
      <c r="D57" s="104"/>
      <c r="E57" s="104"/>
      <c r="F57" s="104"/>
      <c r="G57" s="104"/>
      <c r="H57" s="104"/>
      <c r="I57" s="104"/>
      <c r="J57" s="196" t="s">
        <v>28</v>
      </c>
      <c r="K57" s="176">
        <f>SUM(K55:K56)</f>
        <v>0</v>
      </c>
      <c r="L57" s="104"/>
      <c r="M57" s="88"/>
      <c r="N57" s="88"/>
      <c r="O57" s="88"/>
    </row>
    <row r="58" spans="2:15" ht="18" customHeight="1" thickTop="1" x14ac:dyDescent="0.25">
      <c r="B58" s="104"/>
      <c r="C58" s="104"/>
      <c r="D58" s="104"/>
      <c r="E58" s="104"/>
      <c r="F58" s="104"/>
      <c r="G58" s="104"/>
      <c r="H58" s="104"/>
      <c r="I58" s="104"/>
      <c r="J58" s="104"/>
      <c r="K58" s="104"/>
      <c r="L58" s="104"/>
      <c r="M58" s="88"/>
      <c r="N58" s="88"/>
      <c r="O58" s="88"/>
    </row>
    <row r="59" spans="2:15" ht="18" customHeight="1" x14ac:dyDescent="0.25">
      <c r="B59" s="166" t="s">
        <v>141</v>
      </c>
      <c r="C59" s="188" t="s">
        <v>2</v>
      </c>
      <c r="D59" s="188" t="s">
        <v>22</v>
      </c>
      <c r="E59" s="149" t="s">
        <v>67</v>
      </c>
      <c r="F59" s="149" t="s">
        <v>68</v>
      </c>
      <c r="G59" s="168" t="s">
        <v>69</v>
      </c>
      <c r="H59" s="169" t="s">
        <v>70</v>
      </c>
      <c r="I59" s="149" t="s">
        <v>71</v>
      </c>
      <c r="J59" s="149" t="s">
        <v>72</v>
      </c>
      <c r="K59" s="170" t="s">
        <v>5</v>
      </c>
      <c r="L59" s="104"/>
      <c r="M59" s="88"/>
      <c r="N59" s="88"/>
      <c r="O59" s="88"/>
    </row>
    <row r="60" spans="2:15" ht="18" customHeight="1" x14ac:dyDescent="0.25">
      <c r="B60" s="189" t="s">
        <v>140</v>
      </c>
      <c r="C60" s="1"/>
      <c r="D60" s="198">
        <v>1</v>
      </c>
      <c r="E60" s="172">
        <f>+C60</f>
        <v>0</v>
      </c>
      <c r="F60" s="171"/>
      <c r="G60" s="190"/>
      <c r="H60" s="191"/>
      <c r="I60" s="191"/>
      <c r="J60" s="192"/>
      <c r="K60" s="172">
        <f>C60</f>
        <v>0</v>
      </c>
      <c r="L60" s="104"/>
      <c r="M60" s="88"/>
      <c r="N60" s="88"/>
      <c r="O60" s="88"/>
    </row>
    <row r="61" spans="2:15" ht="18" customHeight="1" x14ac:dyDescent="0.25">
      <c r="B61" s="193" t="s">
        <v>9</v>
      </c>
      <c r="C61" s="1"/>
      <c r="D61" s="198">
        <v>1</v>
      </c>
      <c r="E61" s="172">
        <f>C61*12*D61</f>
        <v>0</v>
      </c>
      <c r="F61" s="172">
        <f>+E61</f>
        <v>0</v>
      </c>
      <c r="G61" s="194">
        <f>+F61</f>
        <v>0</v>
      </c>
      <c r="H61" s="195">
        <f>+G61</f>
        <v>0</v>
      </c>
      <c r="I61" s="172">
        <f>+H61</f>
        <v>0</v>
      </c>
      <c r="J61" s="172">
        <f>+I61</f>
        <v>0</v>
      </c>
      <c r="K61" s="172">
        <f>SUM(E61:J61)</f>
        <v>0</v>
      </c>
      <c r="L61" s="104"/>
      <c r="M61" s="88"/>
      <c r="N61" s="88"/>
      <c r="O61" s="88"/>
    </row>
    <row r="62" spans="2:15" ht="18" customHeight="1" thickBot="1" x14ac:dyDescent="0.3">
      <c r="B62" s="199" t="s">
        <v>144</v>
      </c>
      <c r="C62" s="104"/>
      <c r="D62" s="104"/>
      <c r="E62" s="104"/>
      <c r="F62" s="104"/>
      <c r="G62" s="104"/>
      <c r="H62" s="104"/>
      <c r="I62" s="104"/>
      <c r="J62" s="196" t="s">
        <v>28</v>
      </c>
      <c r="K62" s="176">
        <f>SUM(K60:K61)</f>
        <v>0</v>
      </c>
      <c r="L62" s="104"/>
      <c r="M62" s="88"/>
      <c r="N62" s="88"/>
      <c r="O62" s="88"/>
    </row>
    <row r="63" spans="2:15" ht="18" customHeight="1" thickTop="1" x14ac:dyDescent="0.25">
      <c r="B63" s="104"/>
      <c r="C63" s="104"/>
      <c r="D63" s="104"/>
      <c r="E63" s="104"/>
      <c r="F63" s="104"/>
      <c r="G63" s="104"/>
      <c r="H63" s="104"/>
      <c r="I63" s="104"/>
      <c r="J63" s="104"/>
      <c r="K63" s="104"/>
      <c r="L63" s="104"/>
      <c r="M63" s="88"/>
      <c r="N63" s="88"/>
      <c r="O63" s="88"/>
    </row>
    <row r="64" spans="2:15" ht="18" customHeight="1" x14ac:dyDescent="0.25">
      <c r="B64" s="166" t="s">
        <v>75</v>
      </c>
      <c r="C64" s="188" t="s">
        <v>2</v>
      </c>
      <c r="D64" s="188" t="s">
        <v>22</v>
      </c>
      <c r="E64" s="149" t="s">
        <v>67</v>
      </c>
      <c r="F64" s="149" t="s">
        <v>68</v>
      </c>
      <c r="G64" s="168" t="s">
        <v>69</v>
      </c>
      <c r="H64" s="169" t="s">
        <v>70</v>
      </c>
      <c r="I64" s="149" t="s">
        <v>71</v>
      </c>
      <c r="J64" s="149" t="s">
        <v>72</v>
      </c>
      <c r="K64" s="170" t="s">
        <v>5</v>
      </c>
      <c r="L64" s="104"/>
      <c r="M64" s="88"/>
      <c r="N64" s="88"/>
      <c r="O64" s="88"/>
    </row>
    <row r="65" spans="2:15" ht="18" customHeight="1" x14ac:dyDescent="0.25">
      <c r="B65" s="189" t="s">
        <v>140</v>
      </c>
      <c r="C65" s="1"/>
      <c r="D65" s="198">
        <v>1</v>
      </c>
      <c r="E65" s="172">
        <f>+C65</f>
        <v>0</v>
      </c>
      <c r="F65" s="171"/>
      <c r="G65" s="190"/>
      <c r="H65" s="191"/>
      <c r="I65" s="191"/>
      <c r="J65" s="192"/>
      <c r="K65" s="172">
        <f>C65</f>
        <v>0</v>
      </c>
      <c r="L65" s="104"/>
      <c r="M65" s="88"/>
      <c r="N65" s="88"/>
      <c r="O65" s="88"/>
    </row>
    <row r="66" spans="2:15" ht="18" customHeight="1" x14ac:dyDescent="0.25">
      <c r="B66" s="193" t="s">
        <v>9</v>
      </c>
      <c r="C66" s="1"/>
      <c r="D66" s="198">
        <v>1</v>
      </c>
      <c r="E66" s="172">
        <f>C66*12*D66</f>
        <v>0</v>
      </c>
      <c r="F66" s="172">
        <f>+E66</f>
        <v>0</v>
      </c>
      <c r="G66" s="194">
        <f>+F66</f>
        <v>0</v>
      </c>
      <c r="H66" s="195">
        <f>+G66</f>
        <v>0</v>
      </c>
      <c r="I66" s="172">
        <f>+H66</f>
        <v>0</v>
      </c>
      <c r="J66" s="172">
        <f>+I66</f>
        <v>0</v>
      </c>
      <c r="K66" s="172">
        <f>SUM(E66:J66)</f>
        <v>0</v>
      </c>
      <c r="L66" s="104"/>
      <c r="M66" s="88"/>
      <c r="N66" s="88"/>
      <c r="O66" s="88"/>
    </row>
    <row r="67" spans="2:15" ht="18" customHeight="1" thickBot="1" x14ac:dyDescent="0.3">
      <c r="B67" s="104"/>
      <c r="C67" s="104"/>
      <c r="D67" s="104"/>
      <c r="E67" s="104"/>
      <c r="F67" s="104" t="s">
        <v>0</v>
      </c>
      <c r="G67" s="104"/>
      <c r="H67" s="104"/>
      <c r="I67" s="104"/>
      <c r="J67" s="196" t="s">
        <v>28</v>
      </c>
      <c r="K67" s="176">
        <f>SUM(K65:K66)</f>
        <v>0</v>
      </c>
      <c r="L67" s="104"/>
      <c r="M67" s="88"/>
      <c r="N67" s="88"/>
      <c r="O67" s="88"/>
    </row>
    <row r="68" spans="2:15" ht="18" customHeight="1" thickTop="1" x14ac:dyDescent="0.25">
      <c r="B68" s="104"/>
      <c r="C68" s="104"/>
      <c r="D68" s="104"/>
      <c r="E68" s="104"/>
      <c r="F68" s="104"/>
      <c r="G68" s="104"/>
      <c r="H68" s="104"/>
      <c r="I68" s="104"/>
      <c r="J68" s="104"/>
      <c r="K68" s="104"/>
      <c r="L68" s="104"/>
      <c r="M68" s="88"/>
      <c r="N68" s="88"/>
      <c r="O68" s="88"/>
    </row>
    <row r="69" spans="2:15" ht="18" customHeight="1" x14ac:dyDescent="0.25">
      <c r="B69" s="166" t="s">
        <v>76</v>
      </c>
      <c r="C69" s="188" t="s">
        <v>2</v>
      </c>
      <c r="D69" s="188" t="s">
        <v>22</v>
      </c>
      <c r="E69" s="149" t="s">
        <v>67</v>
      </c>
      <c r="F69" s="149" t="s">
        <v>68</v>
      </c>
      <c r="G69" s="168" t="s">
        <v>69</v>
      </c>
      <c r="H69" s="169" t="s">
        <v>70</v>
      </c>
      <c r="I69" s="149" t="s">
        <v>71</v>
      </c>
      <c r="J69" s="149" t="s">
        <v>72</v>
      </c>
      <c r="K69" s="170" t="s">
        <v>5</v>
      </c>
      <c r="L69" s="104"/>
      <c r="M69" s="88"/>
      <c r="N69" s="88"/>
      <c r="O69" s="88"/>
    </row>
    <row r="70" spans="2:15" ht="18" customHeight="1" x14ac:dyDescent="0.25">
      <c r="B70" s="189" t="s">
        <v>140</v>
      </c>
      <c r="C70" s="1"/>
      <c r="D70" s="198">
        <v>10</v>
      </c>
      <c r="E70" s="172">
        <f>+C70</f>
        <v>0</v>
      </c>
      <c r="F70" s="171"/>
      <c r="G70" s="190"/>
      <c r="H70" s="191"/>
      <c r="I70" s="191"/>
      <c r="J70" s="192"/>
      <c r="K70" s="172">
        <f>C70</f>
        <v>0</v>
      </c>
      <c r="L70" s="104"/>
      <c r="M70" s="88"/>
      <c r="N70" s="88"/>
      <c r="O70" s="88"/>
    </row>
    <row r="71" spans="2:15" ht="18" customHeight="1" x14ac:dyDescent="0.25">
      <c r="B71" s="193" t="s">
        <v>9</v>
      </c>
      <c r="C71" s="1"/>
      <c r="D71" s="198">
        <v>10</v>
      </c>
      <c r="E71" s="172">
        <f>C71*12*D71</f>
        <v>0</v>
      </c>
      <c r="F71" s="172">
        <f>+E71</f>
        <v>0</v>
      </c>
      <c r="G71" s="194">
        <f>+F71</f>
        <v>0</v>
      </c>
      <c r="H71" s="195">
        <f>+G71</f>
        <v>0</v>
      </c>
      <c r="I71" s="172">
        <f>+H71</f>
        <v>0</v>
      </c>
      <c r="J71" s="172">
        <f>+I71</f>
        <v>0</v>
      </c>
      <c r="K71" s="172">
        <f>SUM(E71:J71)</f>
        <v>0</v>
      </c>
      <c r="L71" s="104"/>
      <c r="M71" s="88"/>
      <c r="N71" s="88"/>
      <c r="O71" s="88"/>
    </row>
    <row r="72" spans="2:15" ht="18" customHeight="1" thickBot="1" x14ac:dyDescent="0.3">
      <c r="B72" s="104"/>
      <c r="C72" s="104"/>
      <c r="D72" s="104"/>
      <c r="E72" s="104"/>
      <c r="F72" s="104" t="s">
        <v>0</v>
      </c>
      <c r="G72" s="104"/>
      <c r="H72" s="104"/>
      <c r="I72" s="104"/>
      <c r="J72" s="196" t="s">
        <v>28</v>
      </c>
      <c r="K72" s="176">
        <f>SUM(K70:K71)</f>
        <v>0</v>
      </c>
      <c r="L72" s="104"/>
      <c r="M72" s="88"/>
      <c r="N72" s="88"/>
      <c r="O72" s="88"/>
    </row>
    <row r="73" spans="2:15" ht="18" customHeight="1" thickTop="1" x14ac:dyDescent="0.25">
      <c r="B73" s="104"/>
      <c r="C73" s="104"/>
      <c r="D73" s="104"/>
      <c r="E73" s="104"/>
      <c r="F73" s="104"/>
      <c r="G73" s="104"/>
      <c r="H73" s="104"/>
      <c r="I73" s="104"/>
      <c r="J73" s="104"/>
      <c r="K73" s="104"/>
      <c r="L73" s="104"/>
      <c r="M73" s="88"/>
      <c r="N73" s="88"/>
      <c r="O73" s="88"/>
    </row>
    <row r="74" spans="2:15" ht="18" customHeight="1" thickBot="1" x14ac:dyDescent="0.3">
      <c r="B74" s="104"/>
      <c r="C74" s="104"/>
      <c r="D74" s="104"/>
      <c r="E74" s="104"/>
      <c r="F74" s="104"/>
      <c r="G74" s="104"/>
      <c r="H74" s="104"/>
      <c r="I74" s="171"/>
      <c r="J74" s="200" t="s">
        <v>152</v>
      </c>
      <c r="K74" s="176">
        <f>+K72+K67+K62+K57+K52+K47+K42</f>
        <v>0</v>
      </c>
      <c r="L74" s="104"/>
      <c r="M74" s="88"/>
      <c r="N74" s="88"/>
      <c r="O74" s="88"/>
    </row>
    <row r="75" spans="2:15" ht="18" customHeight="1" thickTop="1" thickBot="1" x14ac:dyDescent="0.3">
      <c r="B75" s="104"/>
      <c r="C75" s="104"/>
      <c r="D75" s="104"/>
      <c r="E75" s="104"/>
      <c r="F75" s="104"/>
      <c r="G75" s="104"/>
      <c r="H75" s="104"/>
      <c r="I75" s="104"/>
      <c r="J75" s="104"/>
      <c r="K75" s="104"/>
      <c r="L75" s="104"/>
      <c r="M75" s="88"/>
      <c r="N75" s="88"/>
      <c r="O75" s="88"/>
    </row>
    <row r="76" spans="2:15" ht="18" customHeight="1" x14ac:dyDescent="0.25">
      <c r="B76" s="201"/>
      <c r="C76" s="201"/>
      <c r="D76" s="201"/>
      <c r="E76" s="201"/>
      <c r="F76" s="202"/>
      <c r="G76" s="202"/>
      <c r="H76" s="202"/>
      <c r="I76" s="202"/>
      <c r="J76" s="202"/>
      <c r="K76" s="202"/>
      <c r="L76" s="104"/>
      <c r="M76" s="88"/>
      <c r="N76" s="88"/>
      <c r="O76" s="88"/>
    </row>
    <row r="77" spans="2:15" ht="15.75" customHeight="1" thickBot="1" x14ac:dyDescent="0.3">
      <c r="B77" s="179" t="s">
        <v>47</v>
      </c>
      <c r="C77" s="180"/>
      <c r="D77" s="180"/>
      <c r="E77" s="180"/>
      <c r="F77" s="180"/>
      <c r="G77" s="180"/>
      <c r="H77" s="180"/>
      <c r="I77" s="180"/>
      <c r="J77" s="181"/>
      <c r="K77" s="182">
        <f>+K13+K18+K23+K28+K33+K38+K74</f>
        <v>0</v>
      </c>
      <c r="L77" s="104"/>
      <c r="M77" s="88"/>
      <c r="N77" s="88"/>
      <c r="O77" s="88"/>
    </row>
    <row r="78" spans="2:15" ht="18" customHeight="1" thickTop="1" thickBot="1" x14ac:dyDescent="0.3">
      <c r="B78" s="125"/>
      <c r="C78" s="162"/>
      <c r="D78" s="162"/>
      <c r="E78" s="162"/>
      <c r="F78" s="163"/>
      <c r="G78" s="126"/>
      <c r="H78" s="126"/>
      <c r="I78" s="126"/>
      <c r="J78" s="126"/>
      <c r="K78" s="126"/>
      <c r="L78" s="104"/>
      <c r="M78" s="88"/>
      <c r="N78" s="88"/>
      <c r="O78" s="88"/>
    </row>
    <row r="79" spans="2:15" ht="18" customHeight="1" x14ac:dyDescent="0.25">
      <c r="B79" s="104"/>
      <c r="C79" s="104"/>
      <c r="D79" s="104"/>
      <c r="E79" s="104"/>
      <c r="F79" s="104"/>
      <c r="G79" s="104"/>
      <c r="H79" s="104"/>
      <c r="I79" s="104"/>
      <c r="J79" s="104"/>
      <c r="K79" s="104"/>
      <c r="L79" s="104"/>
      <c r="M79" s="88"/>
      <c r="N79" s="88"/>
      <c r="O79" s="88"/>
    </row>
    <row r="80" spans="2:15" ht="18" hidden="1" customHeight="1" x14ac:dyDescent="0.25">
      <c r="B80" s="104"/>
      <c r="C80" s="104"/>
      <c r="D80" s="104"/>
      <c r="E80" s="104"/>
      <c r="F80" s="104"/>
      <c r="G80" s="104"/>
      <c r="H80" s="104"/>
      <c r="I80" s="104"/>
      <c r="J80" s="104"/>
      <c r="K80" s="104"/>
      <c r="L80" s="104"/>
      <c r="M80" s="88"/>
      <c r="N80" s="88"/>
      <c r="O80" s="88"/>
    </row>
    <row r="81" spans="2:15" ht="18" hidden="1" customHeight="1" x14ac:dyDescent="0.25">
      <c r="B81" s="104"/>
      <c r="C81" s="104"/>
      <c r="D81" s="104"/>
      <c r="E81" s="104"/>
      <c r="F81" s="104"/>
      <c r="G81" s="104"/>
      <c r="H81" s="104"/>
      <c r="I81" s="104"/>
      <c r="J81" s="104"/>
      <c r="K81" s="104"/>
      <c r="L81" s="104"/>
      <c r="M81" s="88"/>
      <c r="N81" s="88"/>
      <c r="O81" s="88"/>
    </row>
    <row r="82" spans="2:15" ht="18" hidden="1" customHeight="1" x14ac:dyDescent="0.25">
      <c r="B82" s="104"/>
      <c r="C82" s="104"/>
      <c r="D82" s="104"/>
      <c r="E82" s="104"/>
      <c r="F82" s="104"/>
      <c r="G82" s="104"/>
      <c r="H82" s="104"/>
      <c r="I82" s="104"/>
      <c r="J82" s="104"/>
      <c r="K82" s="104"/>
      <c r="L82" s="104"/>
      <c r="M82" s="88"/>
      <c r="N82" s="88"/>
      <c r="O82" s="88"/>
    </row>
    <row r="83" spans="2:15" ht="18" hidden="1" customHeight="1" x14ac:dyDescent="0.25">
      <c r="B83" s="104"/>
      <c r="C83" s="104"/>
      <c r="D83" s="104"/>
      <c r="E83" s="104"/>
      <c r="F83" s="104"/>
      <c r="G83" s="104"/>
      <c r="H83" s="104"/>
      <c r="I83" s="104"/>
      <c r="J83" s="104"/>
      <c r="K83" s="104"/>
      <c r="L83" s="104"/>
      <c r="M83" s="88"/>
      <c r="N83" s="88"/>
      <c r="O83" s="88"/>
    </row>
    <row r="84" spans="2:15" ht="18" hidden="1" customHeight="1" x14ac:dyDescent="0.25">
      <c r="B84" s="104"/>
      <c r="C84" s="104"/>
      <c r="D84" s="104"/>
      <c r="E84" s="104"/>
      <c r="F84" s="104"/>
      <c r="G84" s="104"/>
      <c r="H84" s="104"/>
      <c r="I84" s="104"/>
      <c r="J84" s="104"/>
      <c r="K84" s="104"/>
      <c r="L84" s="104"/>
      <c r="M84" s="88"/>
      <c r="N84" s="88"/>
      <c r="O84" s="88"/>
    </row>
    <row r="85" spans="2:15" ht="18" hidden="1" customHeight="1" x14ac:dyDescent="0.25">
      <c r="B85" s="104"/>
      <c r="C85" s="104"/>
      <c r="D85" s="104"/>
      <c r="E85" s="104"/>
      <c r="F85" s="104"/>
      <c r="G85" s="104"/>
      <c r="H85" s="104"/>
      <c r="I85" s="104"/>
      <c r="J85" s="104"/>
      <c r="K85" s="104"/>
      <c r="L85" s="104"/>
      <c r="M85" s="88"/>
      <c r="N85" s="88"/>
      <c r="O85" s="88"/>
    </row>
    <row r="86" spans="2:15" ht="18" hidden="1" customHeight="1" x14ac:dyDescent="0.25">
      <c r="B86" s="104"/>
      <c r="C86" s="104"/>
      <c r="D86" s="104"/>
      <c r="E86" s="104"/>
      <c r="F86" s="104"/>
      <c r="G86" s="104"/>
      <c r="H86" s="104"/>
      <c r="I86" s="104"/>
      <c r="J86" s="104"/>
      <c r="K86" s="104"/>
      <c r="L86" s="104"/>
      <c r="M86" s="88"/>
      <c r="N86" s="88"/>
      <c r="O86" s="88"/>
    </row>
    <row r="87" spans="2:15" ht="18" hidden="1" customHeight="1" x14ac:dyDescent="0.25">
      <c r="B87" s="104"/>
      <c r="C87" s="104"/>
      <c r="D87" s="104"/>
      <c r="E87" s="104"/>
      <c r="F87" s="104"/>
      <c r="G87" s="104"/>
      <c r="H87" s="104"/>
      <c r="I87" s="104"/>
      <c r="J87" s="104"/>
      <c r="K87" s="104"/>
      <c r="L87" s="104"/>
      <c r="M87" s="88"/>
      <c r="N87" s="88"/>
      <c r="O87" s="88"/>
    </row>
    <row r="88" spans="2:15" ht="18" hidden="1" customHeight="1" x14ac:dyDescent="0.25">
      <c r="B88" s="104"/>
      <c r="C88" s="104"/>
      <c r="D88" s="104"/>
      <c r="E88" s="104"/>
      <c r="F88" s="104"/>
      <c r="G88" s="104"/>
      <c r="H88" s="104"/>
      <c r="I88" s="104"/>
      <c r="J88" s="104"/>
      <c r="K88" s="104"/>
      <c r="L88" s="104"/>
      <c r="M88" s="88"/>
      <c r="N88" s="88"/>
      <c r="O88" s="88"/>
    </row>
    <row r="89" spans="2:15" ht="18" hidden="1" customHeight="1" x14ac:dyDescent="0.25">
      <c r="B89" s="104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88"/>
      <c r="N89" s="88"/>
      <c r="O89" s="88"/>
    </row>
    <row r="90" spans="2:15" ht="18" hidden="1" customHeight="1" x14ac:dyDescent="0.25">
      <c r="B90" s="104"/>
      <c r="C90" s="104"/>
      <c r="D90" s="104"/>
      <c r="E90" s="104"/>
      <c r="F90" s="104"/>
      <c r="G90" s="104"/>
      <c r="H90" s="104"/>
      <c r="I90" s="104"/>
      <c r="J90" s="104"/>
      <c r="K90" s="104"/>
      <c r="L90" s="104"/>
      <c r="M90" s="88"/>
      <c r="N90" s="88"/>
      <c r="O90" s="88"/>
    </row>
    <row r="91" spans="2:15" ht="18" hidden="1" customHeight="1" x14ac:dyDescent="0.25">
      <c r="B91" s="104"/>
      <c r="C91" s="104"/>
      <c r="D91" s="104"/>
      <c r="E91" s="104"/>
      <c r="F91" s="104"/>
      <c r="G91" s="104"/>
      <c r="H91" s="104"/>
      <c r="I91" s="104"/>
      <c r="J91" s="104"/>
      <c r="K91" s="104"/>
      <c r="L91" s="104"/>
      <c r="M91" s="88"/>
      <c r="N91" s="88"/>
      <c r="O91" s="88"/>
    </row>
    <row r="92" spans="2:15" ht="18" hidden="1" customHeight="1" x14ac:dyDescent="0.25">
      <c r="B92" s="104"/>
      <c r="C92" s="104"/>
      <c r="D92" s="104"/>
      <c r="E92" s="104"/>
      <c r="F92" s="104"/>
      <c r="G92" s="104"/>
      <c r="H92" s="104"/>
      <c r="I92" s="104"/>
      <c r="J92" s="104"/>
      <c r="K92" s="104"/>
      <c r="L92" s="104"/>
      <c r="M92" s="88"/>
      <c r="N92" s="88"/>
      <c r="O92" s="88"/>
    </row>
    <row r="93" spans="2:15" ht="18" hidden="1" customHeight="1" x14ac:dyDescent="0.25">
      <c r="B93" s="104"/>
      <c r="C93" s="104"/>
      <c r="D93" s="104"/>
      <c r="E93" s="104"/>
      <c r="F93" s="104"/>
      <c r="G93" s="104"/>
      <c r="H93" s="104"/>
      <c r="I93" s="104"/>
      <c r="J93" s="104"/>
      <c r="K93" s="104"/>
      <c r="L93" s="104"/>
      <c r="M93" s="88"/>
      <c r="N93" s="88"/>
      <c r="O93" s="88"/>
    </row>
    <row r="94" spans="2:15" ht="18" hidden="1" customHeight="1" x14ac:dyDescent="0.25">
      <c r="B94" s="104"/>
      <c r="C94" s="104"/>
      <c r="D94" s="104"/>
      <c r="E94" s="104"/>
      <c r="F94" s="104"/>
      <c r="G94" s="104"/>
      <c r="H94" s="104"/>
      <c r="I94" s="104"/>
      <c r="J94" s="104"/>
      <c r="K94" s="104"/>
      <c r="L94" s="104"/>
      <c r="M94" s="88"/>
      <c r="N94" s="88"/>
      <c r="O94" s="88"/>
    </row>
    <row r="95" spans="2:15" ht="18" hidden="1" customHeight="1" x14ac:dyDescent="0.25">
      <c r="B95" s="104"/>
      <c r="C95" s="104"/>
      <c r="D95" s="104"/>
      <c r="E95" s="104"/>
      <c r="F95" s="104"/>
      <c r="G95" s="104"/>
      <c r="H95" s="104"/>
      <c r="I95" s="104"/>
      <c r="J95" s="104"/>
      <c r="K95" s="104"/>
      <c r="L95" s="104"/>
      <c r="M95" s="88"/>
      <c r="N95" s="88"/>
      <c r="O95" s="88"/>
    </row>
    <row r="96" spans="2:15" ht="18" hidden="1" customHeight="1" x14ac:dyDescent="0.25">
      <c r="B96" s="104"/>
      <c r="C96" s="104"/>
      <c r="D96" s="104"/>
      <c r="E96" s="104"/>
      <c r="F96" s="104"/>
      <c r="G96" s="104"/>
      <c r="H96" s="104"/>
      <c r="I96" s="104"/>
      <c r="J96" s="104"/>
      <c r="K96" s="104"/>
      <c r="L96" s="104"/>
      <c r="M96" s="88"/>
      <c r="N96" s="88"/>
      <c r="O96" s="88"/>
    </row>
    <row r="97" spans="2:15" ht="18" hidden="1" customHeight="1" x14ac:dyDescent="0.25">
      <c r="B97" s="104"/>
      <c r="C97" s="104"/>
      <c r="D97" s="104"/>
      <c r="E97" s="104"/>
      <c r="F97" s="104"/>
      <c r="G97" s="104"/>
      <c r="H97" s="104"/>
      <c r="I97" s="104"/>
      <c r="J97" s="104"/>
      <c r="K97" s="104"/>
      <c r="L97" s="104"/>
      <c r="M97" s="88"/>
      <c r="N97" s="88"/>
      <c r="O97" s="88"/>
    </row>
    <row r="98" spans="2:15" ht="18" hidden="1" customHeight="1" x14ac:dyDescent="0.25">
      <c r="B98" s="104"/>
      <c r="C98" s="104"/>
      <c r="D98" s="104"/>
      <c r="E98" s="104"/>
      <c r="F98" s="104"/>
      <c r="G98" s="104"/>
      <c r="H98" s="104"/>
      <c r="I98" s="104"/>
      <c r="J98" s="104"/>
      <c r="K98" s="104"/>
      <c r="L98" s="104"/>
      <c r="M98" s="88"/>
      <c r="N98" s="88"/>
      <c r="O98" s="88"/>
    </row>
    <row r="99" spans="2:15" ht="18" hidden="1" customHeight="1" x14ac:dyDescent="0.25">
      <c r="B99" s="104"/>
      <c r="C99" s="104"/>
      <c r="D99" s="104"/>
      <c r="E99" s="104"/>
      <c r="F99" s="104"/>
      <c r="G99" s="104"/>
      <c r="H99" s="104"/>
      <c r="I99" s="104"/>
      <c r="J99" s="104"/>
      <c r="K99" s="104"/>
      <c r="L99" s="104"/>
      <c r="M99" s="88"/>
      <c r="N99" s="88"/>
      <c r="O99" s="88"/>
    </row>
    <row r="100" spans="2:15" ht="18" hidden="1" customHeight="1" x14ac:dyDescent="0.25">
      <c r="B100" s="104"/>
      <c r="C100" s="104"/>
      <c r="D100" s="104"/>
      <c r="E100" s="104"/>
      <c r="F100" s="104"/>
      <c r="G100" s="104"/>
      <c r="H100" s="104"/>
      <c r="I100" s="104"/>
      <c r="J100" s="104"/>
      <c r="K100" s="104"/>
      <c r="L100" s="104"/>
      <c r="M100" s="88"/>
      <c r="N100" s="88"/>
      <c r="O100" s="88"/>
    </row>
    <row r="101" spans="2:15" ht="18" hidden="1" customHeight="1" x14ac:dyDescent="0.25">
      <c r="B101" s="104"/>
      <c r="C101" s="104"/>
      <c r="D101" s="104"/>
      <c r="E101" s="104"/>
      <c r="F101" s="104"/>
      <c r="G101" s="104"/>
      <c r="H101" s="104"/>
      <c r="I101" s="104"/>
      <c r="J101" s="104"/>
      <c r="K101" s="104"/>
      <c r="L101" s="104"/>
      <c r="M101" s="88"/>
      <c r="N101" s="88"/>
      <c r="O101" s="88"/>
    </row>
    <row r="102" spans="2:15" ht="18" hidden="1" customHeight="1" x14ac:dyDescent="0.25">
      <c r="B102" s="104"/>
      <c r="C102" s="104"/>
      <c r="D102" s="104"/>
      <c r="E102" s="104"/>
      <c r="F102" s="104"/>
      <c r="G102" s="104"/>
      <c r="H102" s="104"/>
      <c r="I102" s="104"/>
      <c r="J102" s="104"/>
      <c r="K102" s="104"/>
      <c r="L102" s="104"/>
      <c r="M102" s="88"/>
      <c r="N102" s="88"/>
      <c r="O102" s="88"/>
    </row>
    <row r="103" spans="2:15" ht="18" hidden="1" customHeight="1" x14ac:dyDescent="0.25">
      <c r="B103" s="104"/>
      <c r="C103" s="104"/>
      <c r="D103" s="104"/>
      <c r="E103" s="104"/>
      <c r="F103" s="104"/>
      <c r="G103" s="104"/>
      <c r="H103" s="104"/>
      <c r="I103" s="104"/>
      <c r="J103" s="104"/>
      <c r="K103" s="104"/>
      <c r="L103" s="104"/>
      <c r="M103" s="88"/>
      <c r="N103" s="88"/>
      <c r="O103" s="88"/>
    </row>
    <row r="104" spans="2:15" ht="18" hidden="1" customHeight="1" x14ac:dyDescent="0.25">
      <c r="B104" s="104"/>
      <c r="C104" s="104"/>
      <c r="D104" s="104"/>
      <c r="E104" s="104"/>
      <c r="F104" s="104"/>
      <c r="G104" s="104"/>
      <c r="H104" s="104"/>
      <c r="I104" s="104"/>
      <c r="J104" s="104"/>
      <c r="K104" s="104"/>
      <c r="L104" s="104"/>
      <c r="M104" s="88"/>
      <c r="N104" s="88"/>
      <c r="O104" s="88"/>
    </row>
    <row r="105" spans="2:15" ht="18" hidden="1" customHeight="1" x14ac:dyDescent="0.25">
      <c r="B105" s="104"/>
      <c r="C105" s="104"/>
      <c r="D105" s="104"/>
      <c r="E105" s="104"/>
      <c r="F105" s="104"/>
      <c r="G105" s="104"/>
      <c r="H105" s="104"/>
      <c r="I105" s="104"/>
      <c r="J105" s="104"/>
      <c r="K105" s="104"/>
      <c r="L105" s="104"/>
      <c r="M105" s="88"/>
      <c r="N105" s="88"/>
      <c r="O105" s="88"/>
    </row>
    <row r="106" spans="2:15" ht="18" hidden="1" customHeight="1" x14ac:dyDescent="0.25">
      <c r="B106" s="104"/>
      <c r="C106" s="104"/>
      <c r="D106" s="104"/>
      <c r="E106" s="104"/>
      <c r="F106" s="104"/>
      <c r="G106" s="104"/>
      <c r="H106" s="104"/>
      <c r="I106" s="104"/>
      <c r="J106" s="104"/>
      <c r="K106" s="104"/>
      <c r="L106" s="104"/>
      <c r="M106" s="88"/>
      <c r="N106" s="88"/>
      <c r="O106" s="88"/>
    </row>
    <row r="107" spans="2:15" ht="18" hidden="1" customHeight="1" x14ac:dyDescent="0.25">
      <c r="B107" s="104"/>
      <c r="C107" s="104"/>
      <c r="D107" s="104"/>
      <c r="E107" s="104"/>
      <c r="F107" s="104"/>
      <c r="G107" s="104"/>
      <c r="H107" s="104"/>
      <c r="I107" s="104"/>
      <c r="J107" s="104"/>
      <c r="K107" s="104"/>
      <c r="L107" s="104"/>
      <c r="M107" s="88"/>
      <c r="N107" s="88"/>
      <c r="O107" s="88"/>
    </row>
    <row r="108" spans="2:15" ht="18" hidden="1" customHeight="1" x14ac:dyDescent="0.25">
      <c r="B108" s="104"/>
      <c r="C108" s="104"/>
      <c r="D108" s="104"/>
      <c r="E108" s="104"/>
      <c r="F108" s="104"/>
      <c r="G108" s="104"/>
      <c r="H108" s="104"/>
      <c r="I108" s="104"/>
      <c r="J108" s="104"/>
      <c r="K108" s="104"/>
      <c r="L108" s="104"/>
      <c r="M108" s="88"/>
      <c r="N108" s="88"/>
      <c r="O108" s="88"/>
    </row>
    <row r="109" spans="2:15" ht="18" hidden="1" customHeight="1" x14ac:dyDescent="0.25">
      <c r="B109" s="104"/>
      <c r="C109" s="104"/>
      <c r="D109" s="104"/>
      <c r="E109" s="104"/>
      <c r="F109" s="104"/>
      <c r="G109" s="104"/>
      <c r="H109" s="104"/>
      <c r="I109" s="104"/>
      <c r="J109" s="104"/>
      <c r="K109" s="104"/>
      <c r="L109" s="104"/>
      <c r="M109" s="88"/>
      <c r="N109" s="88"/>
      <c r="O109" s="88"/>
    </row>
    <row r="110" spans="2:15" ht="18" hidden="1" customHeight="1" x14ac:dyDescent="0.25">
      <c r="B110" s="104"/>
      <c r="C110" s="104"/>
      <c r="D110" s="104"/>
      <c r="E110" s="104"/>
      <c r="F110" s="104"/>
      <c r="G110" s="104"/>
      <c r="H110" s="104"/>
      <c r="I110" s="104"/>
      <c r="J110" s="104"/>
      <c r="K110" s="104"/>
      <c r="L110" s="104"/>
      <c r="M110" s="88"/>
      <c r="N110" s="88"/>
      <c r="O110" s="88"/>
    </row>
    <row r="111" spans="2:15" ht="18" hidden="1" customHeight="1" x14ac:dyDescent="0.25">
      <c r="B111" s="104"/>
      <c r="C111" s="104"/>
      <c r="D111" s="104"/>
      <c r="E111" s="104"/>
      <c r="F111" s="104"/>
      <c r="G111" s="104"/>
      <c r="H111" s="104"/>
      <c r="I111" s="104"/>
      <c r="J111" s="104"/>
      <c r="K111" s="104"/>
      <c r="L111" s="104"/>
      <c r="M111" s="88"/>
      <c r="N111" s="88"/>
      <c r="O111" s="88"/>
    </row>
    <row r="112" spans="2:15" ht="18" hidden="1" customHeight="1" x14ac:dyDescent="0.25">
      <c r="B112" s="104"/>
      <c r="C112" s="104"/>
      <c r="D112" s="104"/>
      <c r="E112" s="104"/>
      <c r="F112" s="104"/>
      <c r="G112" s="104"/>
      <c r="H112" s="104"/>
      <c r="I112" s="104"/>
      <c r="J112" s="104"/>
      <c r="K112" s="104"/>
      <c r="L112" s="104"/>
      <c r="M112" s="88"/>
      <c r="N112" s="88"/>
      <c r="O112" s="88"/>
    </row>
    <row r="113" spans="2:15" ht="18" hidden="1" customHeight="1" x14ac:dyDescent="0.25">
      <c r="B113" s="104"/>
      <c r="C113" s="104"/>
      <c r="D113" s="104"/>
      <c r="E113" s="104"/>
      <c r="F113" s="104"/>
      <c r="G113" s="104"/>
      <c r="H113" s="104"/>
      <c r="I113" s="104"/>
      <c r="J113" s="104"/>
      <c r="K113" s="104"/>
      <c r="L113" s="104"/>
      <c r="M113" s="88"/>
      <c r="N113" s="88"/>
      <c r="O113" s="88"/>
    </row>
    <row r="114" spans="2:15" ht="18" hidden="1" customHeight="1" x14ac:dyDescent="0.25">
      <c r="B114" s="104"/>
      <c r="C114" s="104"/>
      <c r="D114" s="104"/>
      <c r="E114" s="104"/>
      <c r="F114" s="104"/>
      <c r="G114" s="104"/>
      <c r="H114" s="104"/>
      <c r="I114" s="104"/>
      <c r="J114" s="104"/>
      <c r="K114" s="104"/>
      <c r="L114" s="104"/>
      <c r="M114" s="88"/>
      <c r="N114" s="88"/>
      <c r="O114" s="88"/>
    </row>
    <row r="115" spans="2:15" ht="18" hidden="1" customHeight="1" x14ac:dyDescent="0.25">
      <c r="B115" s="104"/>
      <c r="C115" s="104"/>
      <c r="D115" s="104"/>
      <c r="E115" s="104"/>
      <c r="F115" s="104"/>
      <c r="G115" s="104"/>
      <c r="H115" s="104"/>
      <c r="I115" s="104"/>
      <c r="J115" s="104"/>
      <c r="K115" s="104"/>
      <c r="L115" s="104"/>
      <c r="M115" s="88"/>
      <c r="N115" s="88"/>
      <c r="O115" s="88"/>
    </row>
    <row r="116" spans="2:15" ht="18" hidden="1" customHeight="1" x14ac:dyDescent="0.25">
      <c r="B116" s="104"/>
      <c r="C116" s="104"/>
      <c r="D116" s="104"/>
      <c r="E116" s="104"/>
      <c r="F116" s="104"/>
      <c r="G116" s="104"/>
      <c r="H116" s="104"/>
      <c r="I116" s="104"/>
      <c r="J116" s="104"/>
      <c r="K116" s="104"/>
      <c r="L116" s="104"/>
      <c r="M116" s="88"/>
      <c r="N116" s="88"/>
      <c r="O116" s="88"/>
    </row>
    <row r="117" spans="2:15" ht="18" hidden="1" customHeight="1" x14ac:dyDescent="0.25">
      <c r="B117" s="104"/>
      <c r="C117" s="104"/>
      <c r="D117" s="104"/>
      <c r="E117" s="104"/>
      <c r="F117" s="104"/>
      <c r="G117" s="104"/>
      <c r="H117" s="104"/>
      <c r="I117" s="104"/>
      <c r="J117" s="104"/>
      <c r="K117" s="104"/>
      <c r="L117" s="104"/>
      <c r="M117" s="88"/>
      <c r="N117" s="88"/>
      <c r="O117" s="88"/>
    </row>
    <row r="118" spans="2:15" ht="18" hidden="1" customHeight="1" x14ac:dyDescent="0.25">
      <c r="B118" s="104"/>
      <c r="C118" s="104"/>
      <c r="D118" s="104"/>
      <c r="E118" s="104"/>
      <c r="F118" s="104"/>
      <c r="G118" s="104"/>
      <c r="H118" s="104"/>
      <c r="I118" s="104"/>
      <c r="J118" s="104"/>
      <c r="K118" s="104"/>
      <c r="L118" s="104"/>
      <c r="M118" s="88"/>
      <c r="N118" s="88"/>
      <c r="O118" s="88"/>
    </row>
    <row r="119" spans="2:15" ht="18" hidden="1" customHeight="1" x14ac:dyDescent="0.25">
      <c r="B119" s="104"/>
      <c r="C119" s="104"/>
      <c r="D119" s="104"/>
      <c r="E119" s="104"/>
      <c r="F119" s="104"/>
      <c r="G119" s="104"/>
      <c r="H119" s="104"/>
      <c r="I119" s="104"/>
      <c r="J119" s="104"/>
      <c r="K119" s="104"/>
      <c r="L119" s="104"/>
      <c r="M119" s="88"/>
      <c r="N119" s="88"/>
      <c r="O119" s="88"/>
    </row>
    <row r="120" spans="2:15" ht="18" hidden="1" customHeight="1" x14ac:dyDescent="0.25">
      <c r="B120" s="104"/>
      <c r="C120" s="104"/>
      <c r="D120" s="104"/>
      <c r="E120" s="104"/>
      <c r="F120" s="104"/>
      <c r="G120" s="104"/>
      <c r="H120" s="104"/>
      <c r="I120" s="104"/>
      <c r="J120" s="104"/>
      <c r="K120" s="104"/>
      <c r="L120" s="104"/>
      <c r="M120" s="88"/>
      <c r="N120" s="88"/>
      <c r="O120" s="88"/>
    </row>
    <row r="121" spans="2:15" ht="18" hidden="1" customHeight="1" x14ac:dyDescent="0.25">
      <c r="B121" s="104"/>
      <c r="C121" s="104"/>
      <c r="D121" s="104"/>
      <c r="E121" s="104"/>
      <c r="F121" s="104"/>
      <c r="G121" s="104"/>
      <c r="H121" s="104"/>
      <c r="I121" s="104"/>
      <c r="J121" s="104"/>
      <c r="K121" s="104"/>
      <c r="L121" s="104"/>
      <c r="M121" s="88"/>
      <c r="N121" s="88"/>
      <c r="O121" s="88"/>
    </row>
    <row r="122" spans="2:15" ht="18" hidden="1" customHeight="1" x14ac:dyDescent="0.25">
      <c r="B122" s="104"/>
      <c r="C122" s="104"/>
      <c r="D122" s="104"/>
      <c r="E122" s="104"/>
      <c r="F122" s="104"/>
      <c r="G122" s="104"/>
      <c r="H122" s="104"/>
      <c r="I122" s="104"/>
      <c r="J122" s="104"/>
      <c r="K122" s="104"/>
      <c r="L122" s="104"/>
      <c r="M122" s="88"/>
      <c r="N122" s="88"/>
      <c r="O122" s="88"/>
    </row>
    <row r="123" spans="2:15" ht="18" hidden="1" customHeight="1" x14ac:dyDescent="0.25">
      <c r="B123" s="104"/>
      <c r="C123" s="104"/>
      <c r="D123" s="104"/>
      <c r="E123" s="104"/>
      <c r="F123" s="104"/>
      <c r="G123" s="104"/>
      <c r="H123" s="104"/>
      <c r="I123" s="104"/>
      <c r="J123" s="104"/>
      <c r="K123" s="104"/>
      <c r="L123" s="104"/>
      <c r="M123" s="88"/>
      <c r="N123" s="88"/>
      <c r="O123" s="88"/>
    </row>
    <row r="124" spans="2:15" ht="18" hidden="1" customHeight="1" x14ac:dyDescent="0.25">
      <c r="B124" s="104"/>
      <c r="C124" s="104"/>
      <c r="D124" s="104"/>
      <c r="E124" s="104"/>
      <c r="F124" s="104"/>
      <c r="G124" s="104"/>
      <c r="H124" s="104"/>
      <c r="I124" s="104"/>
      <c r="J124" s="104"/>
      <c r="K124" s="104"/>
      <c r="L124" s="104"/>
      <c r="M124" s="88"/>
      <c r="N124" s="88"/>
      <c r="O124" s="88"/>
    </row>
    <row r="125" spans="2:15" ht="18" hidden="1" customHeight="1" x14ac:dyDescent="0.25">
      <c r="B125" s="104"/>
      <c r="C125" s="104"/>
      <c r="D125" s="104"/>
      <c r="E125" s="104"/>
      <c r="F125" s="104"/>
      <c r="G125" s="104"/>
      <c r="H125" s="104"/>
      <c r="I125" s="104"/>
      <c r="J125" s="104"/>
      <c r="K125" s="104"/>
      <c r="L125" s="104"/>
      <c r="M125" s="88"/>
      <c r="N125" s="88"/>
      <c r="O125" s="88"/>
    </row>
    <row r="126" spans="2:15" ht="18" hidden="1" customHeight="1" x14ac:dyDescent="0.25">
      <c r="B126" s="104"/>
      <c r="C126" s="104"/>
      <c r="D126" s="104"/>
      <c r="E126" s="104"/>
      <c r="F126" s="104"/>
      <c r="G126" s="104"/>
      <c r="H126" s="104"/>
      <c r="I126" s="104"/>
      <c r="J126" s="104"/>
      <c r="K126" s="104"/>
      <c r="L126" s="104"/>
      <c r="M126" s="88"/>
      <c r="N126" s="88"/>
      <c r="O126" s="88"/>
    </row>
    <row r="127" spans="2:15" ht="18" hidden="1" customHeight="1" x14ac:dyDescent="0.25">
      <c r="B127" s="104"/>
      <c r="C127" s="104"/>
      <c r="D127" s="104"/>
      <c r="E127" s="104"/>
      <c r="F127" s="104"/>
      <c r="G127" s="104"/>
      <c r="H127" s="104"/>
      <c r="I127" s="104"/>
      <c r="J127" s="104"/>
      <c r="K127" s="104"/>
      <c r="L127" s="104"/>
      <c r="M127" s="88"/>
      <c r="N127" s="88"/>
      <c r="O127" s="88"/>
    </row>
    <row r="128" spans="2:15" x14ac:dyDescent="0.25"/>
    <row r="129" x14ac:dyDescent="0.25"/>
    <row r="136" x14ac:dyDescent="0.25"/>
    <row r="137" x14ac:dyDescent="0.25"/>
    <row r="138" x14ac:dyDescent="0.25"/>
    <row r="139" x14ac:dyDescent="0.25"/>
    <row r="140" x14ac:dyDescent="0.25"/>
  </sheetData>
  <sheetProtection algorithmName="SHA-512" hashValue="qVS8YrZVM/mLegKijGPTcg8c7OiO7xtI3xR2Ac1eCZJIOGJUrRisa+t9wzQPGoSGn+Ibg07tsOVnR6LFx0w/qg==" saltValue="adyPOL6SyJMXTlKbz5HePQ==" spinCount="100000" sheet="1" objects="1" scenarios="1"/>
  <mergeCells count="2">
    <mergeCell ref="E8:G8"/>
    <mergeCell ref="H8:J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F9903-2908-421E-912A-7A7162E4E525}">
  <dimension ref="A1:O53"/>
  <sheetViews>
    <sheetView showGridLines="0" tabSelected="1" topLeftCell="A5" zoomScaleNormal="100" workbookViewId="0">
      <selection activeCell="I17" sqref="I17"/>
    </sheetView>
  </sheetViews>
  <sheetFormatPr defaultColWidth="0" defaultRowHeight="15" customHeight="1" zeroHeight="1" x14ac:dyDescent="0.25"/>
  <cols>
    <col min="1" max="1" width="3.7109375" style="89" customWidth="1"/>
    <col min="2" max="2" width="32.7109375" style="89" customWidth="1"/>
    <col min="3" max="3" width="17.140625" style="89" customWidth="1"/>
    <col min="4" max="9" width="15.7109375" style="89" customWidth="1"/>
    <col min="10" max="10" width="23.140625" style="89" customWidth="1"/>
    <col min="11" max="11" width="4.28515625" style="89" customWidth="1"/>
    <col min="12" max="12" width="15.85546875" style="89" hidden="1" customWidth="1"/>
    <col min="13" max="13" width="11.85546875" style="89" hidden="1" customWidth="1"/>
    <col min="14" max="14" width="3.7109375" style="89" hidden="1" customWidth="1"/>
    <col min="15" max="15" width="9.140625" style="89" hidden="1" customWidth="1"/>
    <col min="16" max="16384" width="8.85546875" style="89" hidden="1"/>
  </cols>
  <sheetData>
    <row r="1" spans="1:14" ht="15" customHeight="1" x14ac:dyDescent="0.25">
      <c r="A1" s="88"/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</row>
    <row r="2" spans="1:14" ht="23.25" x14ac:dyDescent="0.25">
      <c r="A2" s="90"/>
      <c r="B2" s="91" t="s">
        <v>4</v>
      </c>
      <c r="C2" s="91"/>
      <c r="D2" s="91"/>
      <c r="E2" s="92"/>
      <c r="F2" s="92"/>
      <c r="G2" s="92"/>
      <c r="H2" s="92"/>
      <c r="I2" s="92"/>
      <c r="J2" s="93"/>
      <c r="K2" s="88"/>
      <c r="L2" s="88"/>
      <c r="M2" s="88"/>
      <c r="N2" s="88"/>
    </row>
    <row r="3" spans="1:14" ht="18" x14ac:dyDescent="0.25">
      <c r="A3" s="88"/>
      <c r="B3" s="94" t="s">
        <v>8</v>
      </c>
      <c r="C3" s="94"/>
      <c r="D3" s="95"/>
      <c r="E3" s="95"/>
      <c r="F3" s="95"/>
      <c r="G3" s="95"/>
      <c r="H3" s="95"/>
      <c r="I3" s="95"/>
      <c r="J3" s="96"/>
      <c r="K3" s="88"/>
      <c r="L3" s="88"/>
      <c r="M3" s="88"/>
      <c r="N3" s="88"/>
    </row>
    <row r="4" spans="1:14" ht="20.25" x14ac:dyDescent="0.25">
      <c r="A4" s="88"/>
      <c r="B4" s="97" t="s">
        <v>32</v>
      </c>
      <c r="C4" s="97"/>
      <c r="D4" s="95"/>
      <c r="E4" s="95"/>
      <c r="F4" s="95"/>
      <c r="G4" s="95"/>
      <c r="H4" s="95"/>
      <c r="I4" s="95"/>
      <c r="J4" s="96"/>
      <c r="K4" s="88"/>
      <c r="L4" s="88"/>
      <c r="M4" s="88"/>
      <c r="N4" s="88"/>
    </row>
    <row r="5" spans="1:14" ht="15" customHeight="1" x14ac:dyDescent="0.25">
      <c r="A5" s="88"/>
      <c r="B5" s="98" t="s">
        <v>33</v>
      </c>
      <c r="C5" s="98"/>
      <c r="D5" s="95"/>
      <c r="E5" s="95"/>
      <c r="F5" s="95"/>
      <c r="G5" s="95"/>
      <c r="H5" s="95"/>
      <c r="I5" s="95"/>
      <c r="J5" s="96"/>
      <c r="K5" s="88"/>
      <c r="L5" s="88"/>
      <c r="M5" s="88"/>
      <c r="N5" s="88"/>
    </row>
    <row r="6" spans="1:14" ht="15" customHeight="1" x14ac:dyDescent="0.25">
      <c r="A6" s="88"/>
      <c r="B6" s="99" t="s">
        <v>1</v>
      </c>
      <c r="C6" s="100"/>
      <c r="D6" s="95"/>
      <c r="E6" s="95"/>
      <c r="F6" s="95"/>
      <c r="G6" s="95"/>
      <c r="H6" s="95"/>
      <c r="I6" s="95"/>
      <c r="J6" s="96"/>
      <c r="K6" s="88"/>
      <c r="L6" s="88"/>
      <c r="M6" s="88"/>
      <c r="N6" s="88"/>
    </row>
    <row r="7" spans="1:14" ht="15" customHeight="1" thickBot="1" x14ac:dyDescent="0.3">
      <c r="A7" s="124"/>
      <c r="B7" s="125"/>
      <c r="C7" s="125"/>
      <c r="D7" s="125"/>
      <c r="E7" s="126"/>
      <c r="F7" s="126"/>
      <c r="G7" s="126"/>
      <c r="H7" s="126"/>
      <c r="I7" s="126"/>
      <c r="J7" s="126"/>
      <c r="K7" s="88"/>
      <c r="L7" s="88"/>
      <c r="M7" s="88"/>
      <c r="N7" s="88"/>
    </row>
    <row r="8" spans="1:14" ht="15" customHeight="1" x14ac:dyDescent="0.25">
      <c r="A8" s="124"/>
      <c r="B8" s="127"/>
      <c r="C8" s="127"/>
      <c r="D8" s="128"/>
      <c r="E8" s="128"/>
      <c r="F8" s="128"/>
      <c r="G8" s="128"/>
      <c r="H8" s="128"/>
      <c r="I8" s="128"/>
      <c r="J8" s="128"/>
      <c r="K8" s="88"/>
      <c r="L8" s="88"/>
      <c r="M8" s="88"/>
      <c r="N8" s="88"/>
    </row>
    <row r="9" spans="1:14" ht="15" customHeight="1" x14ac:dyDescent="0.25">
      <c r="A9" s="129"/>
      <c r="B9" s="130" t="s">
        <v>151</v>
      </c>
      <c r="C9" s="131"/>
      <c r="D9" s="132"/>
      <c r="E9" s="132"/>
      <c r="F9" s="132"/>
      <c r="G9" s="132"/>
      <c r="H9" s="132"/>
      <c r="I9" s="133"/>
      <c r="J9" s="129"/>
      <c r="K9" s="88"/>
      <c r="L9" s="88"/>
      <c r="M9" s="88"/>
      <c r="N9" s="88"/>
    </row>
    <row r="10" spans="1:14" ht="15" customHeight="1" x14ac:dyDescent="0.2">
      <c r="A10" s="124"/>
      <c r="B10" s="134" t="s">
        <v>23</v>
      </c>
      <c r="C10" s="135">
        <v>2020</v>
      </c>
      <c r="D10" s="135">
        <f>+C10+1</f>
        <v>2021</v>
      </c>
      <c r="E10" s="136">
        <f>+D10+1</f>
        <v>2022</v>
      </c>
      <c r="F10" s="137" t="s">
        <v>22</v>
      </c>
      <c r="G10" s="184" t="s">
        <v>63</v>
      </c>
      <c r="H10" s="139"/>
      <c r="I10" s="140"/>
      <c r="J10" s="129"/>
      <c r="K10" s="88"/>
      <c r="L10" s="88"/>
      <c r="M10" s="88"/>
      <c r="N10" s="88"/>
    </row>
    <row r="11" spans="1:14" ht="15" customHeight="1" x14ac:dyDescent="0.25">
      <c r="A11" s="124"/>
      <c r="B11" s="141" t="s">
        <v>15</v>
      </c>
      <c r="C11" s="144">
        <v>12646203</v>
      </c>
      <c r="D11" s="144">
        <v>10649802</v>
      </c>
      <c r="E11" s="144">
        <v>13091437</v>
      </c>
      <c r="F11" s="185"/>
      <c r="G11" s="144">
        <f>ROUND(AVERAGE(C11:E11),0)</f>
        <v>12129147</v>
      </c>
      <c r="H11" s="186"/>
      <c r="I11" s="145"/>
      <c r="J11" s="129"/>
      <c r="K11" s="88"/>
      <c r="L11" s="88"/>
      <c r="M11" s="88"/>
      <c r="N11" s="88"/>
    </row>
    <row r="12" spans="1:14" ht="15" customHeight="1" x14ac:dyDescent="0.25">
      <c r="A12" s="124"/>
      <c r="B12" s="146" t="s">
        <v>16</v>
      </c>
      <c r="C12" s="143"/>
      <c r="D12" s="143"/>
      <c r="E12" s="143"/>
      <c r="F12" s="147">
        <v>0.16</v>
      </c>
      <c r="G12" s="144">
        <f>ROUND(+$G$11*F12,0)</f>
        <v>1940664</v>
      </c>
      <c r="H12" s="139"/>
      <c r="I12" s="145"/>
      <c r="J12" s="129"/>
      <c r="K12" s="88"/>
      <c r="L12" s="88"/>
      <c r="M12" s="88"/>
      <c r="N12" s="88"/>
    </row>
    <row r="13" spans="1:14" ht="15" customHeight="1" x14ac:dyDescent="0.25">
      <c r="A13" s="124"/>
      <c r="B13" s="146" t="s">
        <v>17</v>
      </c>
      <c r="C13" s="143"/>
      <c r="D13" s="143"/>
      <c r="E13" s="143"/>
      <c r="F13" s="147">
        <v>0.8</v>
      </c>
      <c r="G13" s="144">
        <f>ROUND(+$G$11*F13,0)</f>
        <v>9703318</v>
      </c>
      <c r="H13" s="139"/>
      <c r="I13" s="145"/>
      <c r="J13" s="129"/>
      <c r="K13" s="88"/>
      <c r="L13" s="88"/>
      <c r="M13" s="88"/>
      <c r="N13" s="88"/>
    </row>
    <row r="14" spans="1:14" ht="15" customHeight="1" x14ac:dyDescent="0.25">
      <c r="A14" s="124"/>
      <c r="B14" s="146" t="s">
        <v>18</v>
      </c>
      <c r="C14" s="143"/>
      <c r="D14" s="143"/>
      <c r="E14" s="143"/>
      <c r="F14" s="147">
        <v>0.04</v>
      </c>
      <c r="G14" s="144">
        <f>ROUND(+$G$11*F14,0)</f>
        <v>485166</v>
      </c>
      <c r="H14" s="139"/>
      <c r="I14" s="145"/>
      <c r="J14" s="129"/>
      <c r="K14" s="88"/>
      <c r="L14" s="88"/>
      <c r="M14" s="88"/>
      <c r="N14" s="88"/>
    </row>
    <row r="15" spans="1:14" ht="15" customHeight="1" x14ac:dyDescent="0.2">
      <c r="A15" s="124"/>
      <c r="B15" s="148" t="s">
        <v>24</v>
      </c>
      <c r="C15" s="149">
        <v>2020</v>
      </c>
      <c r="D15" s="149">
        <f>+C15+1</f>
        <v>2021</v>
      </c>
      <c r="E15" s="150">
        <f>+D15+1</f>
        <v>2022</v>
      </c>
      <c r="F15" s="151" t="s">
        <v>22</v>
      </c>
      <c r="G15" s="184" t="s">
        <v>63</v>
      </c>
      <c r="H15" s="215" t="s">
        <v>58</v>
      </c>
      <c r="I15" s="215"/>
      <c r="J15" s="129"/>
      <c r="K15" s="88"/>
      <c r="L15" s="88"/>
      <c r="M15" s="88"/>
      <c r="N15" s="88"/>
    </row>
    <row r="16" spans="1:14" ht="15" customHeight="1" x14ac:dyDescent="0.25">
      <c r="A16" s="124"/>
      <c r="B16" s="141" t="s">
        <v>21</v>
      </c>
      <c r="C16" s="144">
        <v>7347293523</v>
      </c>
      <c r="D16" s="144">
        <v>6433063808</v>
      </c>
      <c r="E16" s="144">
        <v>8896241562</v>
      </c>
      <c r="F16" s="143"/>
      <c r="G16" s="144">
        <f>ROUND(AVERAGE(C16:E16),0)</f>
        <v>7558866298</v>
      </c>
      <c r="H16" s="152" t="s">
        <v>25</v>
      </c>
      <c r="I16" s="152" t="s">
        <v>26</v>
      </c>
      <c r="J16" s="129"/>
      <c r="K16" s="88"/>
      <c r="L16" s="88"/>
      <c r="M16" s="88"/>
      <c r="N16" s="88"/>
    </row>
    <row r="17" spans="1:14" ht="15" customHeight="1" x14ac:dyDescent="0.25">
      <c r="A17" s="124"/>
      <c r="B17" s="146" t="s">
        <v>16</v>
      </c>
      <c r="C17" s="143"/>
      <c r="D17" s="143"/>
      <c r="E17" s="143"/>
      <c r="F17" s="147">
        <v>0.14000000000000001</v>
      </c>
      <c r="G17" s="144">
        <f>ROUND(+$G$16*F17,0)</f>
        <v>1058241282</v>
      </c>
      <c r="H17" s="144">
        <f>G17/G12</f>
        <v>545.29855863766215</v>
      </c>
      <c r="I17" s="153">
        <f>+H17/60</f>
        <v>9.088309310627702</v>
      </c>
      <c r="J17" s="129" t="s">
        <v>0</v>
      </c>
      <c r="K17" s="88"/>
      <c r="L17" s="88"/>
      <c r="M17" s="88"/>
      <c r="N17" s="88"/>
    </row>
    <row r="18" spans="1:14" ht="15" customHeight="1" x14ac:dyDescent="0.25">
      <c r="A18" s="124"/>
      <c r="B18" s="146" t="s">
        <v>17</v>
      </c>
      <c r="C18" s="143"/>
      <c r="D18" s="143"/>
      <c r="E18" s="143"/>
      <c r="F18" s="147">
        <v>0.82</v>
      </c>
      <c r="G18" s="144">
        <f>ROUND(+$G$16*F18,0)</f>
        <v>6198270364</v>
      </c>
      <c r="H18" s="144">
        <f>G18/G13</f>
        <v>638.77844300269248</v>
      </c>
      <c r="I18" s="153">
        <f>+H18/60</f>
        <v>10.646307383378208</v>
      </c>
      <c r="J18" s="129"/>
      <c r="K18" s="88"/>
      <c r="L18" s="88"/>
      <c r="M18" s="88"/>
      <c r="N18" s="88"/>
    </row>
    <row r="19" spans="1:14" ht="15" customHeight="1" x14ac:dyDescent="0.25">
      <c r="A19" s="124"/>
      <c r="B19" s="146" t="s">
        <v>18</v>
      </c>
      <c r="C19" s="154"/>
      <c r="D19" s="155"/>
      <c r="E19" s="156"/>
      <c r="F19" s="147">
        <v>0.04</v>
      </c>
      <c r="G19" s="144">
        <f>ROUND(+$G$16*F19,0)</f>
        <v>302354652</v>
      </c>
      <c r="H19" s="144">
        <f>G19/G14</f>
        <v>623.19835272875673</v>
      </c>
      <c r="I19" s="153">
        <f>+H19/60</f>
        <v>10.386639212145946</v>
      </c>
      <c r="J19" s="129"/>
      <c r="K19" s="88"/>
      <c r="L19" s="88"/>
      <c r="M19" s="88"/>
      <c r="N19" s="88"/>
    </row>
    <row r="20" spans="1:14" ht="15" customHeight="1" x14ac:dyDescent="0.25">
      <c r="B20" s="157" t="s">
        <v>64</v>
      </c>
      <c r="C20" s="158"/>
      <c r="D20" s="159"/>
      <c r="E20" s="160" t="s">
        <v>0</v>
      </c>
      <c r="F20" s="160"/>
      <c r="G20" s="160"/>
      <c r="H20" s="160"/>
      <c r="I20" s="160"/>
      <c r="J20" s="161"/>
      <c r="K20" s="88"/>
      <c r="L20" s="88"/>
      <c r="M20" s="88"/>
      <c r="N20" s="88"/>
    </row>
    <row r="21" spans="1:14" ht="15" customHeight="1" thickBot="1" x14ac:dyDescent="0.3">
      <c r="B21" s="125"/>
      <c r="C21" s="162"/>
      <c r="D21" s="162"/>
      <c r="E21" s="163"/>
      <c r="F21" s="126"/>
      <c r="G21" s="126"/>
      <c r="H21" s="126"/>
      <c r="I21" s="126"/>
      <c r="J21" s="126"/>
      <c r="K21" s="88"/>
      <c r="L21" s="88"/>
      <c r="M21" s="88"/>
      <c r="N21" s="88"/>
    </row>
    <row r="22" spans="1:14" ht="15" customHeight="1" x14ac:dyDescent="0.25">
      <c r="B22" s="127"/>
      <c r="C22" s="127"/>
      <c r="D22" s="127"/>
      <c r="E22" s="164"/>
      <c r="F22" s="164"/>
      <c r="G22" s="164"/>
      <c r="H22" s="164"/>
      <c r="I22" s="164"/>
      <c r="J22" s="164"/>
      <c r="K22" s="88"/>
      <c r="L22" s="88"/>
      <c r="M22" s="88"/>
      <c r="N22" s="88"/>
    </row>
    <row r="23" spans="1:14" ht="15" customHeight="1" x14ac:dyDescent="0.25">
      <c r="B23" s="165" t="s">
        <v>27</v>
      </c>
      <c r="D23" s="210" t="s">
        <v>51</v>
      </c>
      <c r="E23" s="211"/>
      <c r="F23" s="212"/>
      <c r="G23" s="213" t="s">
        <v>148</v>
      </c>
      <c r="H23" s="211"/>
      <c r="I23" s="214"/>
      <c r="K23" s="88"/>
      <c r="L23" s="88"/>
      <c r="M23" s="88"/>
      <c r="N23" s="88"/>
    </row>
    <row r="24" spans="1:14" ht="15" customHeight="1" x14ac:dyDescent="0.25">
      <c r="K24" s="88"/>
      <c r="L24" s="88"/>
      <c r="M24" s="88"/>
      <c r="N24" s="88"/>
    </row>
    <row r="25" spans="1:14" ht="27" x14ac:dyDescent="0.25">
      <c r="B25" s="166" t="s">
        <v>16</v>
      </c>
      <c r="C25" s="167" t="s">
        <v>62</v>
      </c>
      <c r="D25" s="149" t="s">
        <v>67</v>
      </c>
      <c r="E25" s="149" t="s">
        <v>68</v>
      </c>
      <c r="F25" s="168" t="s">
        <v>69</v>
      </c>
      <c r="G25" s="169" t="s">
        <v>70</v>
      </c>
      <c r="H25" s="149" t="s">
        <v>71</v>
      </c>
      <c r="I25" s="149" t="s">
        <v>72</v>
      </c>
      <c r="J25" s="170" t="s">
        <v>5</v>
      </c>
      <c r="K25" s="88"/>
      <c r="L25" s="88"/>
      <c r="M25" s="88"/>
      <c r="N25" s="88"/>
    </row>
    <row r="26" spans="1:14" ht="15" customHeight="1" x14ac:dyDescent="0.25">
      <c r="B26" s="171" t="s">
        <v>19</v>
      </c>
      <c r="C26" s="7"/>
      <c r="D26" s="172">
        <f>C26*G12</f>
        <v>0</v>
      </c>
      <c r="E26" s="173">
        <f t="shared" ref="E26:I27" si="0">+D26</f>
        <v>0</v>
      </c>
      <c r="F26" s="174">
        <f t="shared" si="0"/>
        <v>0</v>
      </c>
      <c r="G26" s="175">
        <f t="shared" si="0"/>
        <v>0</v>
      </c>
      <c r="H26" s="173">
        <f t="shared" si="0"/>
        <v>0</v>
      </c>
      <c r="I26" s="173">
        <f t="shared" si="0"/>
        <v>0</v>
      </c>
      <c r="J26" s="172">
        <f>SUM(D26:I26)</f>
        <v>0</v>
      </c>
      <c r="K26" s="88"/>
      <c r="L26" s="88"/>
      <c r="M26" s="88"/>
      <c r="N26" s="88"/>
    </row>
    <row r="27" spans="1:14" ht="15" customHeight="1" x14ac:dyDescent="0.25">
      <c r="B27" s="171" t="s">
        <v>20</v>
      </c>
      <c r="C27" s="7"/>
      <c r="D27" s="172">
        <f>C27*I17*G12</f>
        <v>0</v>
      </c>
      <c r="E27" s="173">
        <f t="shared" si="0"/>
        <v>0</v>
      </c>
      <c r="F27" s="174">
        <f t="shared" si="0"/>
        <v>0</v>
      </c>
      <c r="G27" s="175">
        <f t="shared" si="0"/>
        <v>0</v>
      </c>
      <c r="H27" s="173">
        <f t="shared" si="0"/>
        <v>0</v>
      </c>
      <c r="I27" s="173">
        <f t="shared" si="0"/>
        <v>0</v>
      </c>
      <c r="J27" s="172">
        <f>SUM(D27:I27)</f>
        <v>0</v>
      </c>
      <c r="K27" s="88"/>
      <c r="L27" s="88"/>
      <c r="M27" s="88"/>
      <c r="N27" s="88"/>
    </row>
    <row r="28" spans="1:14" ht="15" customHeight="1" thickBot="1" x14ac:dyDescent="0.3">
      <c r="B28" s="104"/>
      <c r="C28" s="187"/>
      <c r="D28" s="104"/>
      <c r="E28" s="104" t="s">
        <v>0</v>
      </c>
      <c r="F28" s="104"/>
      <c r="G28" s="104"/>
      <c r="H28" s="104"/>
      <c r="I28" s="104"/>
      <c r="J28" s="176">
        <f>SUM(J26:J27)</f>
        <v>0</v>
      </c>
      <c r="K28" s="88"/>
      <c r="L28" s="88"/>
      <c r="M28" s="88"/>
      <c r="N28" s="88"/>
    </row>
    <row r="29" spans="1:14" ht="15" customHeight="1" thickTop="1" x14ac:dyDescent="0.25">
      <c r="B29" s="104"/>
      <c r="C29" s="187"/>
      <c r="D29" s="104"/>
      <c r="E29" s="104"/>
      <c r="F29" s="104"/>
      <c r="G29" s="104"/>
      <c r="H29" s="104"/>
      <c r="I29" s="104"/>
      <c r="J29" s="104"/>
      <c r="K29" s="88"/>
      <c r="L29" s="88"/>
      <c r="M29" s="88"/>
      <c r="N29" s="88"/>
    </row>
    <row r="30" spans="1:14" ht="27" x14ac:dyDescent="0.25">
      <c r="B30" s="166" t="s">
        <v>17</v>
      </c>
      <c r="C30" s="167" t="s">
        <v>62</v>
      </c>
      <c r="D30" s="149" t="s">
        <v>67</v>
      </c>
      <c r="E30" s="149" t="s">
        <v>68</v>
      </c>
      <c r="F30" s="168" t="s">
        <v>69</v>
      </c>
      <c r="G30" s="169" t="s">
        <v>70</v>
      </c>
      <c r="H30" s="149" t="s">
        <v>71</v>
      </c>
      <c r="I30" s="149" t="s">
        <v>72</v>
      </c>
      <c r="J30" s="170" t="s">
        <v>5</v>
      </c>
      <c r="K30" s="88"/>
      <c r="L30" s="88"/>
      <c r="M30" s="88"/>
      <c r="N30" s="88"/>
    </row>
    <row r="31" spans="1:14" ht="15" customHeight="1" x14ac:dyDescent="0.25">
      <c r="B31" s="171" t="s">
        <v>19</v>
      </c>
      <c r="C31" s="7"/>
      <c r="D31" s="172">
        <f>+C31*G13</f>
        <v>0</v>
      </c>
      <c r="E31" s="173">
        <f t="shared" ref="E31:I32" si="1">+D31</f>
        <v>0</v>
      </c>
      <c r="F31" s="174">
        <f t="shared" si="1"/>
        <v>0</v>
      </c>
      <c r="G31" s="175">
        <f t="shared" si="1"/>
        <v>0</v>
      </c>
      <c r="H31" s="173">
        <f t="shared" si="1"/>
        <v>0</v>
      </c>
      <c r="I31" s="173">
        <f t="shared" si="1"/>
        <v>0</v>
      </c>
      <c r="J31" s="172">
        <f>SUM(D31:I31)</f>
        <v>0</v>
      </c>
      <c r="K31" s="88"/>
      <c r="L31" s="88"/>
      <c r="M31" s="88"/>
      <c r="N31" s="88"/>
    </row>
    <row r="32" spans="1:14" ht="15" customHeight="1" x14ac:dyDescent="0.25">
      <c r="B32" s="171" t="s">
        <v>20</v>
      </c>
      <c r="C32" s="7"/>
      <c r="D32" s="172">
        <f>+C32*I18*G13</f>
        <v>0</v>
      </c>
      <c r="E32" s="173">
        <f t="shared" si="1"/>
        <v>0</v>
      </c>
      <c r="F32" s="174">
        <f t="shared" si="1"/>
        <v>0</v>
      </c>
      <c r="G32" s="175">
        <f t="shared" si="1"/>
        <v>0</v>
      </c>
      <c r="H32" s="173">
        <f t="shared" si="1"/>
        <v>0</v>
      </c>
      <c r="I32" s="173">
        <f t="shared" si="1"/>
        <v>0</v>
      </c>
      <c r="J32" s="172">
        <f>SUM(D32:I32)</f>
        <v>0</v>
      </c>
      <c r="K32" s="88"/>
      <c r="L32" s="88"/>
      <c r="M32" s="88"/>
      <c r="N32" s="88"/>
    </row>
    <row r="33" spans="2:14" ht="15" customHeight="1" thickBot="1" x14ac:dyDescent="0.3">
      <c r="B33" s="104"/>
      <c r="C33" s="187"/>
      <c r="D33" s="104"/>
      <c r="E33" s="104" t="s">
        <v>0</v>
      </c>
      <c r="F33" s="104"/>
      <c r="G33" s="104"/>
      <c r="H33" s="104"/>
      <c r="I33" s="104"/>
      <c r="J33" s="176">
        <f>SUM(J31:J32)</f>
        <v>0</v>
      </c>
      <c r="K33" s="88"/>
      <c r="L33" s="88"/>
      <c r="M33" s="88"/>
      <c r="N33" s="88"/>
    </row>
    <row r="34" spans="2:14" ht="15" customHeight="1" thickTop="1" x14ac:dyDescent="0.25">
      <c r="B34" s="104"/>
      <c r="C34" s="187"/>
      <c r="D34" s="104"/>
      <c r="E34" s="104"/>
      <c r="F34" s="104"/>
      <c r="G34" s="104"/>
      <c r="H34" s="104"/>
      <c r="I34" s="104"/>
      <c r="J34" s="104"/>
      <c r="K34" s="88"/>
      <c r="L34" s="88"/>
      <c r="M34" s="88"/>
      <c r="N34" s="88"/>
    </row>
    <row r="35" spans="2:14" ht="27" x14ac:dyDescent="0.25">
      <c r="B35" s="166" t="s">
        <v>18</v>
      </c>
      <c r="C35" s="167" t="s">
        <v>62</v>
      </c>
      <c r="D35" s="149" t="s">
        <v>67</v>
      </c>
      <c r="E35" s="149" t="s">
        <v>68</v>
      </c>
      <c r="F35" s="168" t="s">
        <v>69</v>
      </c>
      <c r="G35" s="169" t="s">
        <v>70</v>
      </c>
      <c r="H35" s="149" t="s">
        <v>71</v>
      </c>
      <c r="I35" s="149" t="s">
        <v>72</v>
      </c>
      <c r="J35" s="170" t="s">
        <v>5</v>
      </c>
      <c r="K35" s="88"/>
      <c r="L35" s="88"/>
      <c r="M35" s="88"/>
      <c r="N35" s="88"/>
    </row>
    <row r="36" spans="2:14" ht="15" customHeight="1" x14ac:dyDescent="0.25">
      <c r="B36" s="171" t="s">
        <v>19</v>
      </c>
      <c r="C36" s="7"/>
      <c r="D36" s="172">
        <f>C36*G14</f>
        <v>0</v>
      </c>
      <c r="E36" s="173">
        <f t="shared" ref="E36:I37" si="2">+D36</f>
        <v>0</v>
      </c>
      <c r="F36" s="174">
        <f t="shared" si="2"/>
        <v>0</v>
      </c>
      <c r="G36" s="175">
        <f t="shared" si="2"/>
        <v>0</v>
      </c>
      <c r="H36" s="173">
        <f t="shared" si="2"/>
        <v>0</v>
      </c>
      <c r="I36" s="173">
        <f t="shared" si="2"/>
        <v>0</v>
      </c>
      <c r="J36" s="172">
        <f>SUM(D36:I36)</f>
        <v>0</v>
      </c>
      <c r="K36" s="88"/>
      <c r="L36" s="88"/>
      <c r="M36" s="88"/>
      <c r="N36" s="88"/>
    </row>
    <row r="37" spans="2:14" ht="15" customHeight="1" x14ac:dyDescent="0.25">
      <c r="B37" s="171" t="s">
        <v>20</v>
      </c>
      <c r="C37" s="7"/>
      <c r="D37" s="172">
        <f>C37*I19*G14</f>
        <v>0</v>
      </c>
      <c r="E37" s="173">
        <f t="shared" si="2"/>
        <v>0</v>
      </c>
      <c r="F37" s="174">
        <f t="shared" si="2"/>
        <v>0</v>
      </c>
      <c r="G37" s="175">
        <f t="shared" si="2"/>
        <v>0</v>
      </c>
      <c r="H37" s="173">
        <f t="shared" si="2"/>
        <v>0</v>
      </c>
      <c r="I37" s="173">
        <f t="shared" si="2"/>
        <v>0</v>
      </c>
      <c r="J37" s="172">
        <f>SUM(D37:I37)</f>
        <v>0</v>
      </c>
      <c r="K37" s="88"/>
      <c r="L37" s="88"/>
      <c r="M37" s="88"/>
      <c r="N37" s="88"/>
    </row>
    <row r="38" spans="2:14" ht="15" customHeight="1" thickBot="1" x14ac:dyDescent="0.3">
      <c r="B38" s="104"/>
      <c r="C38" s="187"/>
      <c r="D38" s="104"/>
      <c r="E38" s="104" t="s">
        <v>0</v>
      </c>
      <c r="F38" s="104"/>
      <c r="G38" s="104"/>
      <c r="H38" s="104"/>
      <c r="I38" s="104"/>
      <c r="J38" s="176">
        <f>SUM(J36:J37)</f>
        <v>0</v>
      </c>
      <c r="K38" s="88"/>
      <c r="L38" s="88"/>
      <c r="M38" s="88"/>
      <c r="N38" s="88"/>
    </row>
    <row r="39" spans="2:14" ht="15" customHeight="1" thickTop="1" x14ac:dyDescent="0.25">
      <c r="B39" s="127" t="s">
        <v>150</v>
      </c>
      <c r="C39" s="177"/>
      <c r="D39" s="177"/>
      <c r="E39" s="178"/>
      <c r="F39" s="164"/>
      <c r="G39" s="164"/>
      <c r="H39" s="164"/>
      <c r="I39" s="164"/>
      <c r="J39" s="164"/>
      <c r="K39" s="88"/>
      <c r="L39" s="88"/>
      <c r="M39" s="88"/>
      <c r="N39" s="88"/>
    </row>
    <row r="40" spans="2:14" ht="15" customHeight="1" thickBot="1" x14ac:dyDescent="0.3">
      <c r="B40" s="125"/>
      <c r="C40" s="162"/>
      <c r="D40" s="162"/>
      <c r="E40" s="163"/>
      <c r="F40" s="126"/>
      <c r="G40" s="126"/>
      <c r="H40" s="126"/>
      <c r="I40" s="126"/>
      <c r="J40" s="126"/>
      <c r="K40" s="88"/>
      <c r="L40" s="88"/>
      <c r="M40" s="88"/>
      <c r="N40" s="88"/>
    </row>
    <row r="41" spans="2:14" ht="15" customHeight="1" x14ac:dyDescent="0.25">
      <c r="B41" s="127"/>
      <c r="C41" s="177"/>
      <c r="D41" s="177"/>
      <c r="E41" s="178"/>
      <c r="F41" s="164"/>
      <c r="G41" s="164"/>
      <c r="H41" s="164"/>
      <c r="I41" s="164"/>
      <c r="J41" s="164"/>
      <c r="K41" s="88"/>
      <c r="L41" s="88"/>
      <c r="M41" s="88"/>
      <c r="N41" s="88"/>
    </row>
    <row r="42" spans="2:14" ht="15" customHeight="1" x14ac:dyDescent="0.25">
      <c r="B42" s="127"/>
      <c r="C42" s="127"/>
      <c r="D42" s="127"/>
      <c r="E42" s="164"/>
      <c r="F42" s="164"/>
      <c r="G42" s="164"/>
      <c r="H42" s="164"/>
      <c r="I42" s="164"/>
      <c r="J42" s="164"/>
      <c r="K42" s="88"/>
      <c r="L42" s="88"/>
      <c r="M42" s="88"/>
      <c r="N42" s="88"/>
    </row>
    <row r="43" spans="2:14" ht="16.5" thickBot="1" x14ac:dyDescent="0.3">
      <c r="B43" s="179" t="s">
        <v>29</v>
      </c>
      <c r="C43" s="180"/>
      <c r="D43" s="180"/>
      <c r="E43" s="180"/>
      <c r="F43" s="180"/>
      <c r="G43" s="180"/>
      <c r="H43" s="180"/>
      <c r="I43" s="181"/>
      <c r="J43" s="182">
        <f>+J38+J33+J28</f>
        <v>0</v>
      </c>
      <c r="K43" s="88"/>
      <c r="L43" s="88"/>
      <c r="M43" s="88"/>
      <c r="N43" s="88"/>
    </row>
    <row r="44" spans="2:14" ht="15" customHeight="1" thickTop="1" thickBot="1" x14ac:dyDescent="0.3">
      <c r="B44" s="125"/>
      <c r="C44" s="162"/>
      <c r="D44" s="162"/>
      <c r="E44" s="163"/>
      <c r="F44" s="126"/>
      <c r="G44" s="126"/>
      <c r="H44" s="126"/>
      <c r="I44" s="126"/>
      <c r="J44" s="126"/>
      <c r="K44" s="88"/>
      <c r="L44" s="88"/>
      <c r="M44" s="88"/>
      <c r="N44" s="88"/>
    </row>
    <row r="45" spans="2:14" ht="15" customHeight="1" x14ac:dyDescent="0.25">
      <c r="B45" s="127"/>
      <c r="C45" s="127"/>
      <c r="D45" s="127"/>
      <c r="E45" s="164"/>
      <c r="F45" s="164"/>
      <c r="G45" s="164"/>
      <c r="H45" s="164"/>
      <c r="I45" s="164"/>
      <c r="J45" s="164"/>
      <c r="K45" s="88"/>
      <c r="L45" s="88"/>
      <c r="M45" s="88"/>
      <c r="N45" s="88"/>
    </row>
    <row r="46" spans="2:14" ht="15" hidden="1" customHeight="1" x14ac:dyDescent="0.25">
      <c r="B46" s="104"/>
      <c r="C46" s="104"/>
      <c r="D46" s="104"/>
      <c r="E46" s="104"/>
      <c r="F46" s="104"/>
      <c r="G46" s="104"/>
      <c r="H46" s="104"/>
      <c r="I46" s="104"/>
      <c r="J46" s="104"/>
      <c r="K46" s="88"/>
      <c r="L46" s="88"/>
      <c r="M46" s="88"/>
      <c r="N46" s="88"/>
    </row>
    <row r="47" spans="2:14" ht="15" customHeight="1" x14ac:dyDescent="0.25"/>
    <row r="48" spans="2:14" ht="15" customHeight="1" x14ac:dyDescent="0.25"/>
    <row r="49" s="89" customFormat="1" ht="15" customHeight="1" x14ac:dyDescent="0.25"/>
    <row r="50" s="89" customFormat="1" ht="15" customHeight="1" x14ac:dyDescent="0.25"/>
    <row r="51" s="89" customFormat="1" ht="15" customHeight="1" x14ac:dyDescent="0.25"/>
    <row r="52" s="89" customFormat="1" ht="15" customHeight="1" x14ac:dyDescent="0.25"/>
    <row r="53" s="89" customFormat="1" ht="15" customHeight="1" x14ac:dyDescent="0.25"/>
  </sheetData>
  <mergeCells count="3">
    <mergeCell ref="D23:F23"/>
    <mergeCell ref="G23:I23"/>
    <mergeCell ref="H15:I1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C2909-DA3D-4BAC-B4D4-580388277C40}">
  <dimension ref="A1:O45"/>
  <sheetViews>
    <sheetView showGridLines="0" topLeftCell="A20" zoomScaleNormal="100" workbookViewId="0">
      <selection activeCell="C32" sqref="C32 I18 G13"/>
    </sheetView>
  </sheetViews>
  <sheetFormatPr defaultColWidth="0" defaultRowHeight="15" customHeight="1" zeroHeight="1" x14ac:dyDescent="0.25"/>
  <cols>
    <col min="1" max="1" width="3.7109375" style="89" customWidth="1"/>
    <col min="2" max="2" width="32.7109375" style="89" customWidth="1"/>
    <col min="3" max="3" width="17.140625" style="89" customWidth="1"/>
    <col min="4" max="9" width="15.7109375" style="89" customWidth="1"/>
    <col min="10" max="10" width="23.140625" style="89" customWidth="1"/>
    <col min="11" max="11" width="4.28515625" style="89" customWidth="1"/>
    <col min="12" max="12" width="15.85546875" style="89" hidden="1" customWidth="1"/>
    <col min="13" max="13" width="11.85546875" style="89" hidden="1" customWidth="1"/>
    <col min="14" max="14" width="3.7109375" style="89" hidden="1" customWidth="1"/>
    <col min="15" max="15" width="9.140625" style="89" hidden="1" customWidth="1"/>
    <col min="16" max="16384" width="8.85546875" style="89" hidden="1"/>
  </cols>
  <sheetData>
    <row r="1" spans="1:14" ht="15" customHeight="1" x14ac:dyDescent="0.25">
      <c r="A1" s="88"/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</row>
    <row r="2" spans="1:14" ht="23.25" x14ac:dyDescent="0.25">
      <c r="A2" s="90"/>
      <c r="B2" s="91" t="s">
        <v>4</v>
      </c>
      <c r="C2" s="91"/>
      <c r="D2" s="91"/>
      <c r="E2" s="92"/>
      <c r="F2" s="92"/>
      <c r="G2" s="92"/>
      <c r="H2" s="92"/>
      <c r="I2" s="92"/>
      <c r="J2" s="93"/>
      <c r="K2" s="88"/>
      <c r="L2" s="88"/>
      <c r="M2" s="88"/>
      <c r="N2" s="88"/>
    </row>
    <row r="3" spans="1:14" ht="18" x14ac:dyDescent="0.25">
      <c r="A3" s="88"/>
      <c r="B3" s="94" t="s">
        <v>8</v>
      </c>
      <c r="C3" s="94"/>
      <c r="D3" s="95"/>
      <c r="E3" s="95"/>
      <c r="F3" s="95"/>
      <c r="G3" s="95"/>
      <c r="H3" s="95"/>
      <c r="I3" s="95"/>
      <c r="J3" s="96"/>
      <c r="K3" s="88"/>
      <c r="L3" s="88"/>
      <c r="M3" s="88"/>
      <c r="N3" s="88"/>
    </row>
    <row r="4" spans="1:14" ht="20.25" x14ac:dyDescent="0.25">
      <c r="A4" s="88"/>
      <c r="B4" s="97" t="s">
        <v>31</v>
      </c>
      <c r="C4" s="97"/>
      <c r="D4" s="95"/>
      <c r="E4" s="95"/>
      <c r="F4" s="95"/>
      <c r="G4" s="95"/>
      <c r="H4" s="95"/>
      <c r="I4" s="95"/>
      <c r="J4" s="96"/>
      <c r="K4" s="88"/>
      <c r="L4" s="88"/>
      <c r="M4" s="88"/>
      <c r="N4" s="88"/>
    </row>
    <row r="5" spans="1:14" ht="15" customHeight="1" x14ac:dyDescent="0.25">
      <c r="A5" s="88"/>
      <c r="B5" s="98" t="s">
        <v>33</v>
      </c>
      <c r="C5" s="98"/>
      <c r="D5" s="95"/>
      <c r="E5" s="95"/>
      <c r="F5" s="95"/>
      <c r="G5" s="95"/>
      <c r="H5" s="95"/>
      <c r="I5" s="95"/>
      <c r="J5" s="96"/>
      <c r="K5" s="88"/>
      <c r="L5" s="88"/>
      <c r="M5" s="88"/>
      <c r="N5" s="88"/>
    </row>
    <row r="6" spans="1:14" ht="15" customHeight="1" x14ac:dyDescent="0.25">
      <c r="A6" s="88"/>
      <c r="B6" s="99" t="s">
        <v>1</v>
      </c>
      <c r="C6" s="100"/>
      <c r="D6" s="95"/>
      <c r="E6" s="95"/>
      <c r="F6" s="95"/>
      <c r="G6" s="95"/>
      <c r="H6" s="95"/>
      <c r="I6" s="95"/>
      <c r="J6" s="96"/>
      <c r="K6" s="88"/>
      <c r="L6" s="88"/>
      <c r="M6" s="88"/>
      <c r="N6" s="88"/>
    </row>
    <row r="7" spans="1:14" ht="15" customHeight="1" thickBot="1" x14ac:dyDescent="0.3">
      <c r="A7" s="124"/>
      <c r="B7" s="125"/>
      <c r="C7" s="125"/>
      <c r="D7" s="125"/>
      <c r="E7" s="126"/>
      <c r="F7" s="126"/>
      <c r="G7" s="126"/>
      <c r="H7" s="126"/>
      <c r="I7" s="126"/>
      <c r="J7" s="126"/>
      <c r="K7" s="88"/>
      <c r="L7" s="88"/>
      <c r="M7" s="88"/>
      <c r="N7" s="88"/>
    </row>
    <row r="8" spans="1:14" ht="15" customHeight="1" x14ac:dyDescent="0.25">
      <c r="A8" s="124"/>
      <c r="B8" s="127"/>
      <c r="C8" s="127"/>
      <c r="D8" s="128"/>
      <c r="E8" s="128"/>
      <c r="F8" s="128"/>
      <c r="G8" s="128"/>
      <c r="H8" s="128"/>
      <c r="I8" s="128"/>
      <c r="J8" s="128"/>
      <c r="K8" s="88"/>
      <c r="L8" s="88"/>
      <c r="M8" s="88"/>
      <c r="N8" s="88"/>
    </row>
    <row r="9" spans="1:14" ht="15" customHeight="1" x14ac:dyDescent="0.25">
      <c r="A9" s="129"/>
      <c r="B9" s="130" t="s">
        <v>30</v>
      </c>
      <c r="C9" s="131"/>
      <c r="D9" s="132"/>
      <c r="E9" s="132"/>
      <c r="F9" s="132"/>
      <c r="G9" s="132"/>
      <c r="H9" s="132"/>
      <c r="I9" s="133"/>
      <c r="J9" s="129"/>
      <c r="K9" s="88"/>
      <c r="L9" s="88"/>
      <c r="M9" s="88"/>
      <c r="N9" s="88"/>
    </row>
    <row r="10" spans="1:14" ht="15" customHeight="1" x14ac:dyDescent="0.2">
      <c r="A10" s="124"/>
      <c r="B10" s="134" t="s">
        <v>23</v>
      </c>
      <c r="C10" s="135">
        <v>2020</v>
      </c>
      <c r="D10" s="135">
        <f>+C10+1</f>
        <v>2021</v>
      </c>
      <c r="E10" s="136">
        <f>+D10+1</f>
        <v>2022</v>
      </c>
      <c r="F10" s="137" t="s">
        <v>22</v>
      </c>
      <c r="G10" s="138" t="s">
        <v>65</v>
      </c>
      <c r="H10" s="139"/>
      <c r="I10" s="140"/>
      <c r="J10" s="129"/>
      <c r="K10" s="88"/>
      <c r="L10" s="88"/>
      <c r="M10" s="88"/>
      <c r="N10" s="88"/>
    </row>
    <row r="11" spans="1:14" ht="15" customHeight="1" x14ac:dyDescent="0.25">
      <c r="A11" s="124"/>
      <c r="B11" s="141" t="s">
        <v>34</v>
      </c>
      <c r="C11" s="142">
        <v>123094</v>
      </c>
      <c r="D11" s="142">
        <v>547350</v>
      </c>
      <c r="E11" s="142">
        <v>1503619</v>
      </c>
      <c r="F11" s="143"/>
      <c r="G11" s="144">
        <f>+E11</f>
        <v>1503619</v>
      </c>
      <c r="H11" s="139"/>
      <c r="I11" s="145"/>
      <c r="J11" s="129"/>
      <c r="K11" s="88"/>
      <c r="L11" s="88"/>
      <c r="M11" s="88"/>
      <c r="N11" s="88"/>
    </row>
    <row r="12" spans="1:14" ht="15" customHeight="1" x14ac:dyDescent="0.25">
      <c r="A12" s="124"/>
      <c r="B12" s="146" t="s">
        <v>16</v>
      </c>
      <c r="C12" s="143"/>
      <c r="D12" s="143"/>
      <c r="E12" s="143"/>
      <c r="F12" s="147">
        <v>0.09</v>
      </c>
      <c r="G12" s="144">
        <f>ROUND(+$G$11*F12,0)</f>
        <v>135326</v>
      </c>
      <c r="H12" s="139"/>
      <c r="I12" s="145"/>
      <c r="J12" s="129"/>
      <c r="K12" s="88"/>
      <c r="L12" s="88"/>
      <c r="M12" s="88"/>
      <c r="N12" s="88"/>
    </row>
    <row r="13" spans="1:14" ht="15" customHeight="1" x14ac:dyDescent="0.25">
      <c r="A13" s="124"/>
      <c r="B13" s="146" t="s">
        <v>17</v>
      </c>
      <c r="C13" s="143"/>
      <c r="D13" s="143"/>
      <c r="E13" s="143"/>
      <c r="F13" s="147">
        <v>0.9</v>
      </c>
      <c r="G13" s="144">
        <f>ROUND(+$G$11*F13,0)</f>
        <v>1353257</v>
      </c>
      <c r="H13" s="139"/>
      <c r="I13" s="145"/>
      <c r="J13" s="129"/>
      <c r="K13" s="88"/>
      <c r="L13" s="88"/>
      <c r="M13" s="88"/>
      <c r="N13" s="88"/>
    </row>
    <row r="14" spans="1:14" ht="15" customHeight="1" x14ac:dyDescent="0.25">
      <c r="A14" s="124"/>
      <c r="B14" s="146" t="s">
        <v>18</v>
      </c>
      <c r="C14" s="143"/>
      <c r="D14" s="143"/>
      <c r="E14" s="143"/>
      <c r="F14" s="147">
        <v>0.01</v>
      </c>
      <c r="G14" s="144">
        <f>ROUND(+$G$11*F14,0)</f>
        <v>15036</v>
      </c>
      <c r="H14" s="139"/>
      <c r="I14" s="145"/>
      <c r="J14" s="129"/>
      <c r="K14" s="88"/>
      <c r="L14" s="88"/>
      <c r="M14" s="88"/>
      <c r="N14" s="88"/>
    </row>
    <row r="15" spans="1:14" ht="15" customHeight="1" x14ac:dyDescent="0.2">
      <c r="A15" s="124"/>
      <c r="B15" s="148" t="s">
        <v>24</v>
      </c>
      <c r="C15" s="149">
        <v>2020</v>
      </c>
      <c r="D15" s="149">
        <f>+C15+1</f>
        <v>2021</v>
      </c>
      <c r="E15" s="150">
        <f>+D15+1</f>
        <v>2022</v>
      </c>
      <c r="F15" s="151" t="s">
        <v>22</v>
      </c>
      <c r="G15" s="138" t="s">
        <v>65</v>
      </c>
      <c r="H15" s="215" t="s">
        <v>58</v>
      </c>
      <c r="I15" s="215"/>
      <c r="J15" s="129"/>
      <c r="K15" s="88"/>
      <c r="L15" s="88"/>
      <c r="M15" s="88"/>
      <c r="N15" s="88"/>
    </row>
    <row r="16" spans="1:14" ht="15" customHeight="1" x14ac:dyDescent="0.25">
      <c r="A16" s="124"/>
      <c r="B16" s="141" t="s">
        <v>21</v>
      </c>
      <c r="C16" s="142">
        <v>33040115</v>
      </c>
      <c r="D16" s="142">
        <v>147757646</v>
      </c>
      <c r="E16" s="142">
        <v>773655032</v>
      </c>
      <c r="F16" s="143"/>
      <c r="G16" s="144">
        <f>+E16</f>
        <v>773655032</v>
      </c>
      <c r="H16" s="152" t="s">
        <v>25</v>
      </c>
      <c r="I16" s="152" t="s">
        <v>26</v>
      </c>
      <c r="J16" s="129"/>
      <c r="K16" s="88"/>
      <c r="L16" s="88"/>
      <c r="M16" s="88"/>
      <c r="N16" s="88"/>
    </row>
    <row r="17" spans="1:14" ht="15" customHeight="1" x14ac:dyDescent="0.25">
      <c r="A17" s="124"/>
      <c r="B17" s="146" t="s">
        <v>16</v>
      </c>
      <c r="C17" s="143"/>
      <c r="D17" s="143"/>
      <c r="E17" s="143"/>
      <c r="F17" s="147">
        <v>0.09</v>
      </c>
      <c r="G17" s="144">
        <f>ROUND(+$G$16*F17,0)</f>
        <v>69628953</v>
      </c>
      <c r="H17" s="153">
        <f>G17/G12</f>
        <v>514.52753351166814</v>
      </c>
      <c r="I17" s="153">
        <f>+H17/60</f>
        <v>8.5754588918611354</v>
      </c>
      <c r="J17" s="129"/>
      <c r="K17" s="88"/>
      <c r="L17" s="88"/>
      <c r="M17" s="88"/>
      <c r="N17" s="88"/>
    </row>
    <row r="18" spans="1:14" ht="15" customHeight="1" x14ac:dyDescent="0.25">
      <c r="A18" s="124"/>
      <c r="B18" s="146" t="s">
        <v>17</v>
      </c>
      <c r="C18" s="143"/>
      <c r="D18" s="143"/>
      <c r="E18" s="143"/>
      <c r="F18" s="147">
        <v>0.9</v>
      </c>
      <c r="G18" s="144">
        <f>ROUND(+$G$16*F18,0)</f>
        <v>696289529</v>
      </c>
      <c r="H18" s="153">
        <f>G18/G13</f>
        <v>514.52867341532317</v>
      </c>
      <c r="I18" s="153">
        <f>+H18/60</f>
        <v>8.575477890255387</v>
      </c>
      <c r="J18" s="129"/>
      <c r="K18" s="88"/>
      <c r="L18" s="88"/>
      <c r="M18" s="88"/>
      <c r="N18" s="88"/>
    </row>
    <row r="19" spans="1:14" ht="15" customHeight="1" x14ac:dyDescent="0.25">
      <c r="A19" s="124"/>
      <c r="B19" s="146" t="s">
        <v>18</v>
      </c>
      <c r="C19" s="154"/>
      <c r="D19" s="155"/>
      <c r="E19" s="156"/>
      <c r="F19" s="147">
        <v>0.01</v>
      </c>
      <c r="G19" s="144">
        <f>ROUND(+$G$16*F19,0)</f>
        <v>7736550</v>
      </c>
      <c r="H19" s="153">
        <f>G19/G14</f>
        <v>514.5351157222666</v>
      </c>
      <c r="I19" s="153">
        <f>+H19/60</f>
        <v>8.5755852620377766</v>
      </c>
      <c r="J19" s="129"/>
      <c r="K19" s="88"/>
      <c r="L19" s="88"/>
      <c r="M19" s="88"/>
      <c r="N19" s="88"/>
    </row>
    <row r="20" spans="1:14" ht="15" customHeight="1" x14ac:dyDescent="0.25">
      <c r="B20" s="157" t="s">
        <v>66</v>
      </c>
      <c r="C20" s="158"/>
      <c r="D20" s="159"/>
      <c r="E20" s="160"/>
      <c r="F20" s="160"/>
      <c r="G20" s="160"/>
      <c r="H20" s="160"/>
      <c r="I20" s="160"/>
      <c r="J20" s="161"/>
      <c r="K20" s="88"/>
      <c r="L20" s="88"/>
      <c r="M20" s="88"/>
      <c r="N20" s="88"/>
    </row>
    <row r="21" spans="1:14" ht="15" customHeight="1" thickBot="1" x14ac:dyDescent="0.3">
      <c r="B21" s="125"/>
      <c r="C21" s="162"/>
      <c r="D21" s="162"/>
      <c r="E21" s="163"/>
      <c r="F21" s="126"/>
      <c r="G21" s="126"/>
      <c r="H21" s="126"/>
      <c r="I21" s="126"/>
      <c r="J21" s="126"/>
      <c r="K21" s="88"/>
      <c r="L21" s="88"/>
      <c r="M21" s="88"/>
      <c r="N21" s="88"/>
    </row>
    <row r="22" spans="1:14" ht="15" customHeight="1" x14ac:dyDescent="0.25">
      <c r="B22" s="127"/>
      <c r="C22" s="127"/>
      <c r="D22" s="127"/>
      <c r="E22" s="164"/>
      <c r="F22" s="164"/>
      <c r="G22" s="164"/>
      <c r="H22" s="164"/>
      <c r="I22" s="164"/>
      <c r="J22" s="164"/>
      <c r="K22" s="88"/>
      <c r="L22" s="88"/>
      <c r="M22" s="88"/>
      <c r="N22" s="88"/>
    </row>
    <row r="23" spans="1:14" ht="15" customHeight="1" x14ac:dyDescent="0.25">
      <c r="B23" s="165" t="s">
        <v>36</v>
      </c>
      <c r="D23" s="210" t="s">
        <v>51</v>
      </c>
      <c r="E23" s="211"/>
      <c r="F23" s="212"/>
      <c r="G23" s="213" t="s">
        <v>148</v>
      </c>
      <c r="H23" s="211"/>
      <c r="I23" s="214"/>
      <c r="K23" s="88"/>
      <c r="L23" s="88"/>
      <c r="M23" s="88"/>
      <c r="N23" s="88"/>
    </row>
    <row r="24" spans="1:14" ht="15" customHeight="1" x14ac:dyDescent="0.25">
      <c r="K24" s="88"/>
      <c r="L24" s="88"/>
      <c r="M24" s="88"/>
      <c r="N24" s="88"/>
    </row>
    <row r="25" spans="1:14" ht="27" x14ac:dyDescent="0.25">
      <c r="B25" s="166" t="s">
        <v>16</v>
      </c>
      <c r="C25" s="167" t="s">
        <v>62</v>
      </c>
      <c r="D25" s="149" t="s">
        <v>67</v>
      </c>
      <c r="E25" s="149" t="s">
        <v>68</v>
      </c>
      <c r="F25" s="168" t="s">
        <v>69</v>
      </c>
      <c r="G25" s="169" t="s">
        <v>70</v>
      </c>
      <c r="H25" s="149" t="s">
        <v>71</v>
      </c>
      <c r="I25" s="149" t="s">
        <v>72</v>
      </c>
      <c r="J25" s="170" t="s">
        <v>5</v>
      </c>
      <c r="K25" s="88"/>
      <c r="L25" s="88"/>
      <c r="M25" s="88"/>
      <c r="N25" s="88"/>
    </row>
    <row r="26" spans="1:14" ht="15" customHeight="1" x14ac:dyDescent="0.25">
      <c r="B26" s="171" t="s">
        <v>19</v>
      </c>
      <c r="C26" s="2"/>
      <c r="D26" s="172">
        <f>C26*G12</f>
        <v>0</v>
      </c>
      <c r="E26" s="173">
        <f t="shared" ref="E26:I27" si="0">+D26</f>
        <v>0</v>
      </c>
      <c r="F26" s="174">
        <f t="shared" si="0"/>
        <v>0</v>
      </c>
      <c r="G26" s="175">
        <f t="shared" si="0"/>
        <v>0</v>
      </c>
      <c r="H26" s="173">
        <f t="shared" si="0"/>
        <v>0</v>
      </c>
      <c r="I26" s="173">
        <f t="shared" si="0"/>
        <v>0</v>
      </c>
      <c r="J26" s="172">
        <f>SUM(D26:I26)</f>
        <v>0</v>
      </c>
      <c r="K26" s="88"/>
      <c r="L26" s="88"/>
      <c r="M26" s="88"/>
      <c r="N26" s="88"/>
    </row>
    <row r="27" spans="1:14" ht="15" customHeight="1" x14ac:dyDescent="0.25">
      <c r="B27" s="171" t="s">
        <v>20</v>
      </c>
      <c r="C27" s="2"/>
      <c r="D27" s="172">
        <f>C27*I17*G12</f>
        <v>0</v>
      </c>
      <c r="E27" s="173">
        <f t="shared" si="0"/>
        <v>0</v>
      </c>
      <c r="F27" s="174">
        <f t="shared" si="0"/>
        <v>0</v>
      </c>
      <c r="G27" s="175">
        <f t="shared" si="0"/>
        <v>0</v>
      </c>
      <c r="H27" s="173">
        <f t="shared" si="0"/>
        <v>0</v>
      </c>
      <c r="I27" s="173">
        <f t="shared" si="0"/>
        <v>0</v>
      </c>
      <c r="J27" s="172">
        <f>SUM(D27:I27)</f>
        <v>0</v>
      </c>
      <c r="K27" s="88"/>
      <c r="L27" s="88"/>
      <c r="M27" s="88"/>
      <c r="N27" s="88"/>
    </row>
    <row r="28" spans="1:14" ht="15" customHeight="1" thickBot="1" x14ac:dyDescent="0.3">
      <c r="B28" s="104"/>
      <c r="C28" s="104"/>
      <c r="D28" s="104"/>
      <c r="E28" s="104" t="s">
        <v>0</v>
      </c>
      <c r="F28" s="104"/>
      <c r="G28" s="104"/>
      <c r="H28" s="104"/>
      <c r="I28" s="104"/>
      <c r="J28" s="176">
        <f>SUM(J26:J27)</f>
        <v>0</v>
      </c>
      <c r="K28" s="88"/>
      <c r="L28" s="88"/>
      <c r="M28" s="88"/>
      <c r="N28" s="88"/>
    </row>
    <row r="29" spans="1:14" ht="15" customHeight="1" thickTop="1" x14ac:dyDescent="0.25">
      <c r="B29" s="104"/>
      <c r="C29" s="104"/>
      <c r="D29" s="104"/>
      <c r="E29" s="104"/>
      <c r="F29" s="104"/>
      <c r="G29" s="104"/>
      <c r="H29" s="104"/>
      <c r="I29" s="104"/>
      <c r="J29" s="104"/>
      <c r="K29" s="88"/>
      <c r="L29" s="88"/>
      <c r="M29" s="88"/>
      <c r="N29" s="88"/>
    </row>
    <row r="30" spans="1:14" ht="27" x14ac:dyDescent="0.25">
      <c r="B30" s="166" t="s">
        <v>17</v>
      </c>
      <c r="C30" s="167" t="s">
        <v>62</v>
      </c>
      <c r="D30" s="149" t="s">
        <v>67</v>
      </c>
      <c r="E30" s="149" t="s">
        <v>68</v>
      </c>
      <c r="F30" s="168" t="s">
        <v>69</v>
      </c>
      <c r="G30" s="169" t="s">
        <v>70</v>
      </c>
      <c r="H30" s="149" t="s">
        <v>71</v>
      </c>
      <c r="I30" s="149" t="s">
        <v>72</v>
      </c>
      <c r="J30" s="170" t="s">
        <v>5</v>
      </c>
      <c r="K30" s="88"/>
      <c r="L30" s="88"/>
      <c r="M30" s="88"/>
      <c r="N30" s="88"/>
    </row>
    <row r="31" spans="1:14" ht="15" customHeight="1" x14ac:dyDescent="0.25">
      <c r="B31" s="171" t="s">
        <v>19</v>
      </c>
      <c r="C31" s="2"/>
      <c r="D31" s="172">
        <f>+C31*G13</f>
        <v>0</v>
      </c>
      <c r="E31" s="173">
        <f t="shared" ref="E31:I32" si="1">+D31</f>
        <v>0</v>
      </c>
      <c r="F31" s="174">
        <f t="shared" si="1"/>
        <v>0</v>
      </c>
      <c r="G31" s="175">
        <f t="shared" si="1"/>
        <v>0</v>
      </c>
      <c r="H31" s="173">
        <f t="shared" si="1"/>
        <v>0</v>
      </c>
      <c r="I31" s="173">
        <f t="shared" si="1"/>
        <v>0</v>
      </c>
      <c r="J31" s="172">
        <f>SUM(D31:I31)</f>
        <v>0</v>
      </c>
      <c r="K31" s="88"/>
      <c r="L31" s="88"/>
      <c r="M31" s="88"/>
      <c r="N31" s="88"/>
    </row>
    <row r="32" spans="1:14" ht="15" customHeight="1" x14ac:dyDescent="0.25">
      <c r="B32" s="171" t="s">
        <v>20</v>
      </c>
      <c r="C32" s="2"/>
      <c r="D32" s="172">
        <f>+C32*I18*G13</f>
        <v>0</v>
      </c>
      <c r="E32" s="173">
        <f t="shared" si="1"/>
        <v>0</v>
      </c>
      <c r="F32" s="174">
        <f t="shared" si="1"/>
        <v>0</v>
      </c>
      <c r="G32" s="175">
        <f t="shared" si="1"/>
        <v>0</v>
      </c>
      <c r="H32" s="173">
        <f t="shared" si="1"/>
        <v>0</v>
      </c>
      <c r="I32" s="173">
        <f t="shared" si="1"/>
        <v>0</v>
      </c>
      <c r="J32" s="172">
        <f>SUM(D32:I32)</f>
        <v>0</v>
      </c>
      <c r="K32" s="88"/>
      <c r="L32" s="88"/>
      <c r="M32" s="88"/>
      <c r="N32" s="88"/>
    </row>
    <row r="33" spans="2:14" ht="15" customHeight="1" thickBot="1" x14ac:dyDescent="0.3">
      <c r="B33" s="104"/>
      <c r="C33" s="47"/>
      <c r="D33" s="104"/>
      <c r="E33" s="104" t="s">
        <v>0</v>
      </c>
      <c r="F33" s="104"/>
      <c r="G33" s="104"/>
      <c r="H33" s="104"/>
      <c r="I33" s="104"/>
      <c r="J33" s="176">
        <f>SUM(J31:J32)</f>
        <v>0</v>
      </c>
      <c r="K33" s="88"/>
      <c r="L33" s="88"/>
      <c r="M33" s="88"/>
      <c r="N33" s="88"/>
    </row>
    <row r="34" spans="2:14" ht="15" customHeight="1" thickTop="1" x14ac:dyDescent="0.25">
      <c r="B34" s="104"/>
      <c r="C34" s="104"/>
      <c r="D34" s="104"/>
      <c r="E34" s="104"/>
      <c r="F34" s="104"/>
      <c r="G34" s="104"/>
      <c r="H34" s="104"/>
      <c r="I34" s="104"/>
      <c r="J34" s="104"/>
      <c r="K34" s="88"/>
      <c r="L34" s="88"/>
      <c r="M34" s="88"/>
      <c r="N34" s="88"/>
    </row>
    <row r="35" spans="2:14" ht="27" x14ac:dyDescent="0.25">
      <c r="B35" s="166" t="s">
        <v>18</v>
      </c>
      <c r="C35" s="167" t="s">
        <v>62</v>
      </c>
      <c r="D35" s="149" t="s">
        <v>67</v>
      </c>
      <c r="E35" s="149" t="s">
        <v>68</v>
      </c>
      <c r="F35" s="168" t="s">
        <v>69</v>
      </c>
      <c r="G35" s="169" t="s">
        <v>70</v>
      </c>
      <c r="H35" s="149" t="s">
        <v>71</v>
      </c>
      <c r="I35" s="149" t="s">
        <v>72</v>
      </c>
      <c r="J35" s="170" t="s">
        <v>5</v>
      </c>
      <c r="K35" s="88"/>
      <c r="L35" s="88"/>
      <c r="M35" s="88"/>
      <c r="N35" s="88"/>
    </row>
    <row r="36" spans="2:14" ht="15" customHeight="1" x14ac:dyDescent="0.25">
      <c r="B36" s="171" t="s">
        <v>19</v>
      </c>
      <c r="C36" s="2"/>
      <c r="D36" s="172">
        <f>C36*G14</f>
        <v>0</v>
      </c>
      <c r="E36" s="173">
        <f t="shared" ref="E36:I37" si="2">+D36</f>
        <v>0</v>
      </c>
      <c r="F36" s="174">
        <f t="shared" si="2"/>
        <v>0</v>
      </c>
      <c r="G36" s="175">
        <f t="shared" si="2"/>
        <v>0</v>
      </c>
      <c r="H36" s="173">
        <f t="shared" si="2"/>
        <v>0</v>
      </c>
      <c r="I36" s="173">
        <f t="shared" si="2"/>
        <v>0</v>
      </c>
      <c r="J36" s="172">
        <f>SUM(D36:I36)</f>
        <v>0</v>
      </c>
      <c r="K36" s="88"/>
      <c r="L36" s="88"/>
      <c r="M36" s="88"/>
      <c r="N36" s="88"/>
    </row>
    <row r="37" spans="2:14" ht="15" customHeight="1" x14ac:dyDescent="0.25">
      <c r="B37" s="171" t="s">
        <v>20</v>
      </c>
      <c r="C37" s="2"/>
      <c r="D37" s="172">
        <f>C37*I19*G14</f>
        <v>0</v>
      </c>
      <c r="E37" s="173">
        <f t="shared" si="2"/>
        <v>0</v>
      </c>
      <c r="F37" s="174">
        <f t="shared" si="2"/>
        <v>0</v>
      </c>
      <c r="G37" s="175">
        <f t="shared" si="2"/>
        <v>0</v>
      </c>
      <c r="H37" s="173">
        <f t="shared" si="2"/>
        <v>0</v>
      </c>
      <c r="I37" s="173">
        <f t="shared" si="2"/>
        <v>0</v>
      </c>
      <c r="J37" s="172">
        <f>SUM(D37:I37)</f>
        <v>0</v>
      </c>
      <c r="K37" s="88"/>
      <c r="L37" s="88"/>
      <c r="M37" s="88"/>
      <c r="N37" s="88"/>
    </row>
    <row r="38" spans="2:14" ht="15" customHeight="1" thickBot="1" x14ac:dyDescent="0.3">
      <c r="B38" s="104"/>
      <c r="C38" s="104"/>
      <c r="D38" s="104"/>
      <c r="E38" s="104" t="s">
        <v>0</v>
      </c>
      <c r="F38" s="104"/>
      <c r="G38" s="104"/>
      <c r="H38" s="104"/>
      <c r="I38" s="104"/>
      <c r="J38" s="176">
        <f>SUM(J36:J37)</f>
        <v>0</v>
      </c>
      <c r="K38" s="88"/>
      <c r="L38" s="88"/>
      <c r="M38" s="88"/>
      <c r="N38" s="88"/>
    </row>
    <row r="39" spans="2:14" ht="15" customHeight="1" thickTop="1" x14ac:dyDescent="0.25">
      <c r="B39" s="127" t="s">
        <v>150</v>
      </c>
      <c r="C39" s="177"/>
      <c r="D39" s="177"/>
      <c r="E39" s="178"/>
      <c r="F39" s="104"/>
      <c r="G39" s="104"/>
      <c r="H39" s="104"/>
      <c r="I39" s="104"/>
      <c r="J39" s="104"/>
      <c r="K39" s="88"/>
      <c r="L39" s="88"/>
      <c r="M39" s="88"/>
      <c r="N39" s="88"/>
    </row>
    <row r="40" spans="2:14" ht="15" customHeight="1" thickBot="1" x14ac:dyDescent="0.3">
      <c r="B40" s="125"/>
      <c r="C40" s="162"/>
      <c r="D40" s="162"/>
      <c r="E40" s="163"/>
      <c r="F40" s="126"/>
      <c r="G40" s="126"/>
      <c r="H40" s="126"/>
      <c r="I40" s="126"/>
      <c r="J40" s="126"/>
      <c r="K40" s="88"/>
      <c r="L40" s="88"/>
      <c r="M40" s="88"/>
      <c r="N40" s="88"/>
    </row>
    <row r="41" spans="2:14" ht="15" customHeight="1" x14ac:dyDescent="0.25">
      <c r="B41" s="127"/>
      <c r="C41" s="127"/>
      <c r="D41" s="127"/>
      <c r="E41" s="164"/>
      <c r="F41" s="164"/>
      <c r="G41" s="164"/>
      <c r="H41" s="164"/>
      <c r="I41" s="164"/>
      <c r="J41" s="164"/>
      <c r="K41" s="88"/>
      <c r="L41" s="88"/>
      <c r="M41" s="88"/>
      <c r="N41" s="88"/>
    </row>
    <row r="42" spans="2:14" ht="16.5" thickBot="1" x14ac:dyDescent="0.3">
      <c r="B42" s="179" t="s">
        <v>35</v>
      </c>
      <c r="C42" s="180"/>
      <c r="D42" s="180"/>
      <c r="E42" s="180"/>
      <c r="F42" s="180"/>
      <c r="G42" s="180"/>
      <c r="H42" s="180"/>
      <c r="I42" s="181"/>
      <c r="J42" s="182">
        <f>+J28+J33+J38</f>
        <v>0</v>
      </c>
      <c r="K42" s="88"/>
      <c r="L42" s="88"/>
      <c r="M42" s="88"/>
      <c r="N42" s="88"/>
    </row>
    <row r="43" spans="2:14" ht="15" customHeight="1" thickTop="1" thickBot="1" x14ac:dyDescent="0.3">
      <c r="B43" s="125"/>
      <c r="C43" s="162"/>
      <c r="D43" s="162"/>
      <c r="E43" s="163"/>
      <c r="F43" s="126"/>
      <c r="G43" s="126"/>
      <c r="H43" s="126"/>
      <c r="I43" s="126"/>
      <c r="J43" s="126"/>
      <c r="K43" s="88"/>
      <c r="L43" s="88"/>
      <c r="M43" s="88"/>
      <c r="N43" s="88"/>
    </row>
    <row r="44" spans="2:14" ht="15" customHeight="1" x14ac:dyDescent="0.25">
      <c r="B44" s="127"/>
      <c r="C44" s="127"/>
      <c r="D44" s="127"/>
      <c r="E44" s="164"/>
      <c r="F44" s="164"/>
      <c r="G44" s="164"/>
      <c r="H44" s="164"/>
      <c r="I44" s="164"/>
      <c r="J44" s="164"/>
      <c r="K44" s="88"/>
      <c r="L44" s="88"/>
      <c r="M44" s="88"/>
      <c r="N44" s="88"/>
    </row>
    <row r="45" spans="2:14" ht="15" hidden="1" customHeight="1" x14ac:dyDescent="0.25">
      <c r="C45" s="183" t="s">
        <v>0</v>
      </c>
    </row>
  </sheetData>
  <sheetProtection algorithmName="SHA-512" hashValue="Lnr9xOrPISqf8LH8SJRZFQRCBme8nhqD4J6k+91bswfSVMZ5DjfXR2UrXars7qUrKoqPxtzJLe7+cTmK7EXzyA==" saltValue="XOyK0azf17CZAW1eKwVJZg==" spinCount="100000" sheet="1" objects="1" scenarios="1"/>
  <mergeCells count="3">
    <mergeCell ref="H15:I15"/>
    <mergeCell ref="D23:F23"/>
    <mergeCell ref="G23:I23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DB613-40B0-4AA8-9145-E8D1D290169C}">
  <dimension ref="A1:Q147"/>
  <sheetViews>
    <sheetView showGridLines="0" zoomScaleNormal="100" workbookViewId="0">
      <selection activeCell="D18" sqref="D18"/>
    </sheetView>
  </sheetViews>
  <sheetFormatPr defaultColWidth="0" defaultRowHeight="14.25" customHeight="1" zeroHeight="1" x14ac:dyDescent="0.25"/>
  <cols>
    <col min="1" max="1" width="3.7109375" style="89" customWidth="1"/>
    <col min="2" max="2" width="32.7109375" style="89" customWidth="1"/>
    <col min="3" max="3" width="17.140625" style="89" customWidth="1"/>
    <col min="4" max="12" width="15.7109375" style="89" customWidth="1"/>
    <col min="13" max="13" width="4.28515625" style="89" customWidth="1"/>
    <col min="14" max="14" width="15.85546875" style="89" hidden="1" customWidth="1"/>
    <col min="15" max="15" width="11.85546875" style="89" hidden="1" customWidth="1"/>
    <col min="16" max="16" width="3.7109375" style="89" hidden="1" customWidth="1"/>
    <col min="17" max="17" width="9.140625" style="89" hidden="1" customWidth="1"/>
    <col min="18" max="16384" width="8.85546875" style="89" hidden="1"/>
  </cols>
  <sheetData>
    <row r="1" spans="1:16" ht="15" customHeight="1" x14ac:dyDescent="0.25">
      <c r="A1" s="88"/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</row>
    <row r="2" spans="1:16" ht="23.25" x14ac:dyDescent="0.25">
      <c r="A2" s="90"/>
      <c r="B2" s="91" t="s">
        <v>4</v>
      </c>
      <c r="C2" s="91"/>
      <c r="D2" s="91"/>
      <c r="E2" s="91"/>
      <c r="F2" s="92"/>
      <c r="G2" s="92"/>
      <c r="H2" s="92"/>
      <c r="I2" s="92"/>
      <c r="J2" s="92"/>
      <c r="K2" s="92"/>
      <c r="L2" s="93"/>
      <c r="M2" s="88"/>
      <c r="N2" s="88"/>
      <c r="O2" s="88"/>
      <c r="P2" s="88"/>
    </row>
    <row r="3" spans="1:16" ht="18" x14ac:dyDescent="0.25">
      <c r="A3" s="88"/>
      <c r="B3" s="94" t="s">
        <v>8</v>
      </c>
      <c r="C3" s="94"/>
      <c r="D3" s="95"/>
      <c r="E3" s="95"/>
      <c r="F3" s="95"/>
      <c r="G3" s="95"/>
      <c r="H3" s="95"/>
      <c r="I3" s="95"/>
      <c r="J3" s="95"/>
      <c r="K3" s="95"/>
      <c r="L3" s="96"/>
      <c r="M3" s="88"/>
      <c r="N3" s="88"/>
      <c r="O3" s="88"/>
      <c r="P3" s="88"/>
    </row>
    <row r="4" spans="1:16" ht="20.25" x14ac:dyDescent="0.25">
      <c r="A4" s="88"/>
      <c r="B4" s="97" t="s">
        <v>37</v>
      </c>
      <c r="C4" s="97"/>
      <c r="D4" s="95"/>
      <c r="E4" s="95"/>
      <c r="F4" s="95"/>
      <c r="G4" s="95"/>
      <c r="H4" s="95"/>
      <c r="I4" s="95"/>
      <c r="J4" s="95"/>
      <c r="K4" s="95"/>
      <c r="L4" s="96"/>
      <c r="M4" s="88"/>
      <c r="N4" s="88"/>
      <c r="O4" s="88"/>
      <c r="P4" s="88"/>
    </row>
    <row r="5" spans="1:16" x14ac:dyDescent="0.25">
      <c r="A5" s="88"/>
      <c r="B5" s="98" t="s">
        <v>33</v>
      </c>
      <c r="C5" s="98"/>
      <c r="D5" s="95"/>
      <c r="E5" s="95"/>
      <c r="F5" s="95"/>
      <c r="G5" s="95"/>
      <c r="H5" s="95"/>
      <c r="I5" s="95"/>
      <c r="J5" s="95"/>
      <c r="K5" s="95"/>
      <c r="L5" s="96"/>
      <c r="M5" s="88"/>
      <c r="N5" s="88"/>
      <c r="O5" s="88"/>
      <c r="P5" s="88"/>
    </row>
    <row r="6" spans="1:16" x14ac:dyDescent="0.25">
      <c r="A6" s="88"/>
      <c r="B6" s="99" t="s">
        <v>1</v>
      </c>
      <c r="C6" s="100"/>
      <c r="D6" s="95"/>
      <c r="E6" s="95"/>
      <c r="F6" s="95"/>
      <c r="G6" s="95"/>
      <c r="H6" s="95"/>
      <c r="I6" s="95"/>
      <c r="J6" s="95"/>
      <c r="K6" s="95"/>
      <c r="L6" s="96"/>
      <c r="M6" s="88"/>
      <c r="N6" s="88"/>
      <c r="O6" s="88"/>
      <c r="P6" s="88"/>
    </row>
    <row r="7" spans="1:16" ht="17.649999999999999" customHeight="1" x14ac:dyDescent="0.25">
      <c r="M7" s="88"/>
      <c r="N7" s="88"/>
      <c r="O7" s="88"/>
      <c r="P7" s="88"/>
    </row>
    <row r="8" spans="1:16" ht="18" customHeight="1" x14ac:dyDescent="0.3">
      <c r="B8" s="101" t="s">
        <v>61</v>
      </c>
      <c r="C8" s="102"/>
      <c r="D8" s="102"/>
      <c r="E8" s="102"/>
      <c r="F8" s="102" t="s">
        <v>0</v>
      </c>
      <c r="G8" s="102" t="s">
        <v>0</v>
      </c>
      <c r="H8" s="102"/>
      <c r="I8" s="103" t="s">
        <v>0</v>
      </c>
      <c r="J8" s="104"/>
      <c r="K8" s="104"/>
      <c r="L8" s="104"/>
      <c r="M8" s="104"/>
      <c r="N8" s="88"/>
      <c r="O8" s="88"/>
      <c r="P8" s="88"/>
    </row>
    <row r="9" spans="1:16" ht="43.5" customHeight="1" x14ac:dyDescent="0.2">
      <c r="B9" s="105" t="s">
        <v>40</v>
      </c>
      <c r="C9" s="106"/>
      <c r="D9" s="106"/>
      <c r="E9" s="106"/>
      <c r="F9" s="106"/>
      <c r="G9" s="106"/>
      <c r="H9" s="106"/>
      <c r="I9" s="107"/>
      <c r="J9" s="104"/>
      <c r="K9" s="104"/>
      <c r="L9" s="104"/>
      <c r="M9" s="104"/>
      <c r="N9" s="88"/>
      <c r="O9" s="88"/>
      <c r="P9" s="88"/>
    </row>
    <row r="10" spans="1:16" ht="51" x14ac:dyDescent="0.2">
      <c r="B10" s="105" t="s">
        <v>38</v>
      </c>
      <c r="C10" s="108" t="s">
        <v>53</v>
      </c>
      <c r="D10" s="109" t="s">
        <v>39</v>
      </c>
      <c r="E10" s="108" t="s">
        <v>54</v>
      </c>
      <c r="F10" s="108" t="s">
        <v>55</v>
      </c>
      <c r="G10" s="108" t="s">
        <v>56</v>
      </c>
      <c r="H10" s="108" t="s">
        <v>52</v>
      </c>
      <c r="I10" s="110" t="s">
        <v>67</v>
      </c>
      <c r="J10" s="104"/>
      <c r="K10" s="104"/>
      <c r="L10" s="104"/>
      <c r="M10" s="104"/>
      <c r="N10" s="88"/>
      <c r="O10" s="88"/>
      <c r="P10" s="88"/>
    </row>
    <row r="11" spans="1:16" ht="18" customHeight="1" thickBot="1" x14ac:dyDescent="0.25">
      <c r="B11" s="3"/>
      <c r="C11" s="4"/>
      <c r="D11" s="5"/>
      <c r="E11" s="111">
        <f>+C11*(1-D11)</f>
        <v>0</v>
      </c>
      <c r="F11" s="6">
        <v>0</v>
      </c>
      <c r="G11" s="112" t="str">
        <f>IF(ISERROR(ROUNDUP(30/F11,0)),"",ROUNDUP(30/F11,0))</f>
        <v/>
      </c>
      <c r="H11" s="6">
        <v>0</v>
      </c>
      <c r="I11" s="113" t="str">
        <f>IF(ISBLANK($C11),"",(+E11*G11*H11))</f>
        <v/>
      </c>
      <c r="J11" s="114" t="s">
        <v>28</v>
      </c>
      <c r="K11" s="115"/>
      <c r="L11" s="115"/>
      <c r="M11" s="104"/>
      <c r="N11" s="88"/>
      <c r="O11" s="88"/>
      <c r="P11" s="88"/>
    </row>
    <row r="12" spans="1:16" ht="18" customHeight="1" thickTop="1" x14ac:dyDescent="0.25">
      <c r="B12" s="116" t="s">
        <v>57</v>
      </c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88"/>
      <c r="O12" s="88"/>
      <c r="P12" s="88"/>
    </row>
    <row r="13" spans="1:16" ht="18" customHeight="1" thickBot="1" x14ac:dyDescent="0.3"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04"/>
      <c r="N13" s="88"/>
      <c r="O13" s="88"/>
      <c r="P13" s="88"/>
    </row>
    <row r="14" spans="1:16" ht="18" customHeight="1" x14ac:dyDescent="0.25"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88"/>
      <c r="O14" s="88"/>
      <c r="P14" s="88"/>
    </row>
    <row r="15" spans="1:16" ht="18" x14ac:dyDescent="0.25">
      <c r="B15" s="101" t="s">
        <v>3</v>
      </c>
      <c r="C15" s="102"/>
      <c r="D15" s="102"/>
      <c r="E15" s="102"/>
      <c r="F15" s="102" t="s">
        <v>0</v>
      </c>
      <c r="G15" s="102" t="s">
        <v>0</v>
      </c>
      <c r="H15" s="102"/>
      <c r="I15" s="103" t="s">
        <v>0</v>
      </c>
      <c r="J15" s="104"/>
      <c r="K15" s="104"/>
      <c r="L15" s="104"/>
      <c r="M15" s="104"/>
      <c r="N15" s="88"/>
      <c r="O15" s="88"/>
      <c r="P15" s="88"/>
    </row>
    <row r="16" spans="1:16" ht="25.5" x14ac:dyDescent="0.2">
      <c r="B16" s="105" t="s">
        <v>40</v>
      </c>
      <c r="C16" s="106"/>
      <c r="D16" s="106"/>
      <c r="E16" s="106"/>
      <c r="F16" s="106"/>
      <c r="G16" s="106"/>
      <c r="H16" s="106"/>
      <c r="I16" s="107"/>
      <c r="J16" s="104"/>
      <c r="K16" s="104"/>
      <c r="L16" s="104"/>
      <c r="M16" s="104"/>
      <c r="N16" s="88"/>
      <c r="O16" s="88"/>
      <c r="P16" s="88"/>
    </row>
    <row r="17" spans="2:16" ht="38.25" x14ac:dyDescent="0.2">
      <c r="B17" s="105" t="s">
        <v>38</v>
      </c>
      <c r="C17" s="108" t="s">
        <v>41</v>
      </c>
      <c r="D17" s="108" t="s">
        <v>43</v>
      </c>
      <c r="E17" s="108" t="s">
        <v>42</v>
      </c>
      <c r="F17" s="108" t="s">
        <v>0</v>
      </c>
      <c r="G17" s="108" t="s">
        <v>0</v>
      </c>
      <c r="H17" s="108" t="s">
        <v>0</v>
      </c>
      <c r="I17" s="118" t="s">
        <v>73</v>
      </c>
      <c r="J17" s="104"/>
      <c r="K17" s="104"/>
      <c r="L17" s="104"/>
      <c r="M17" s="104"/>
      <c r="N17" s="88"/>
      <c r="O17" s="88"/>
      <c r="P17" s="88"/>
    </row>
    <row r="18" spans="2:16" ht="18" customHeight="1" thickBot="1" x14ac:dyDescent="0.25">
      <c r="B18" s="119" t="s">
        <v>3</v>
      </c>
      <c r="C18" s="4"/>
      <c r="D18" s="120">
        <v>240</v>
      </c>
      <c r="E18" s="111">
        <f>+C18*D18</f>
        <v>0</v>
      </c>
      <c r="F18" s="121" t="s">
        <v>0</v>
      </c>
      <c r="G18" s="122" t="s">
        <v>0</v>
      </c>
      <c r="H18" s="123" t="s">
        <v>0</v>
      </c>
      <c r="I18" s="113">
        <f>+E18*6</f>
        <v>0</v>
      </c>
      <c r="J18" s="114" t="s">
        <v>28</v>
      </c>
      <c r="K18" s="115"/>
      <c r="L18" s="115"/>
      <c r="M18" s="104"/>
      <c r="N18" s="88"/>
      <c r="O18" s="88"/>
      <c r="P18" s="88"/>
    </row>
    <row r="19" spans="2:16" ht="18" customHeight="1" thickTop="1" thickBot="1" x14ac:dyDescent="0.3"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04"/>
      <c r="N19" s="88"/>
      <c r="O19" s="88"/>
      <c r="P19" s="88"/>
    </row>
    <row r="20" spans="2:16" ht="18" customHeight="1" x14ac:dyDescent="0.25">
      <c r="B20" s="104"/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88"/>
      <c r="O20" s="88"/>
      <c r="P20" s="88"/>
    </row>
    <row r="21" spans="2:16" ht="18" hidden="1" customHeight="1" x14ac:dyDescent="0.25"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88"/>
      <c r="O21" s="88"/>
      <c r="P21" s="88"/>
    </row>
    <row r="22" spans="2:16" ht="18" hidden="1" customHeight="1" x14ac:dyDescent="0.25"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88"/>
      <c r="O22" s="88"/>
      <c r="P22" s="88"/>
    </row>
    <row r="23" spans="2:16" ht="18" hidden="1" customHeight="1" x14ac:dyDescent="0.25"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88"/>
      <c r="O23" s="88"/>
      <c r="P23" s="88"/>
    </row>
    <row r="24" spans="2:16" ht="18" hidden="1" customHeight="1" x14ac:dyDescent="0.25"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88"/>
      <c r="O24" s="88"/>
      <c r="P24" s="88"/>
    </row>
    <row r="25" spans="2:16" ht="18" hidden="1" customHeight="1" x14ac:dyDescent="0.25"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88"/>
      <c r="O25" s="88"/>
      <c r="P25" s="88"/>
    </row>
    <row r="26" spans="2:16" ht="18" hidden="1" customHeight="1" x14ac:dyDescent="0.25"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88"/>
      <c r="O26" s="88"/>
      <c r="P26" s="88"/>
    </row>
    <row r="27" spans="2:16" ht="18" hidden="1" customHeight="1" x14ac:dyDescent="0.25"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88"/>
      <c r="O27" s="88"/>
      <c r="P27" s="88"/>
    </row>
    <row r="28" spans="2:16" ht="18" hidden="1" customHeight="1" x14ac:dyDescent="0.25"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88"/>
      <c r="O28" s="88"/>
      <c r="P28" s="88"/>
    </row>
    <row r="29" spans="2:16" ht="18" hidden="1" customHeight="1" x14ac:dyDescent="0.25"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88"/>
      <c r="O29" s="88"/>
      <c r="P29" s="88"/>
    </row>
    <row r="30" spans="2:16" ht="18" hidden="1" customHeight="1" x14ac:dyDescent="0.25">
      <c r="B30" s="104"/>
      <c r="C30" s="104"/>
      <c r="D30" s="104"/>
      <c r="E30" s="104"/>
      <c r="F30" s="104"/>
      <c r="G30" s="104"/>
      <c r="H30" s="104"/>
      <c r="I30" s="104"/>
      <c r="J30" s="104"/>
      <c r="K30" s="104"/>
      <c r="L30" s="104"/>
      <c r="M30" s="104"/>
      <c r="N30" s="88"/>
      <c r="O30" s="88"/>
      <c r="P30" s="88"/>
    </row>
    <row r="31" spans="2:16" ht="18" hidden="1" customHeight="1" x14ac:dyDescent="0.25"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88"/>
      <c r="O31" s="88"/>
      <c r="P31" s="88"/>
    </row>
    <row r="32" spans="2:16" ht="18" hidden="1" customHeight="1" x14ac:dyDescent="0.25">
      <c r="B32" s="104"/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88"/>
      <c r="O32" s="88"/>
      <c r="P32" s="88"/>
    </row>
    <row r="33" spans="2:16" ht="18" hidden="1" customHeight="1" x14ac:dyDescent="0.25">
      <c r="B33" s="104"/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88"/>
      <c r="O33" s="88"/>
      <c r="P33" s="88"/>
    </row>
    <row r="34" spans="2:16" ht="18" hidden="1" customHeight="1" x14ac:dyDescent="0.25">
      <c r="B34" s="104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88"/>
      <c r="O34" s="88"/>
      <c r="P34" s="88"/>
    </row>
    <row r="35" spans="2:16" ht="18" hidden="1" customHeight="1" x14ac:dyDescent="0.25">
      <c r="B35" s="104"/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88"/>
      <c r="O35" s="88"/>
      <c r="P35" s="88"/>
    </row>
    <row r="36" spans="2:16" ht="18" hidden="1" customHeight="1" x14ac:dyDescent="0.25">
      <c r="B36" s="104"/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88"/>
      <c r="O36" s="88"/>
      <c r="P36" s="88"/>
    </row>
    <row r="37" spans="2:16" ht="18" hidden="1" customHeight="1" x14ac:dyDescent="0.25">
      <c r="B37" s="104"/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88"/>
      <c r="O37" s="88"/>
      <c r="P37" s="88"/>
    </row>
    <row r="38" spans="2:16" ht="18" hidden="1" customHeight="1" x14ac:dyDescent="0.25">
      <c r="B38" s="104"/>
      <c r="C38" s="104"/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88"/>
      <c r="O38" s="88"/>
      <c r="P38" s="88"/>
    </row>
    <row r="39" spans="2:16" ht="18" hidden="1" customHeight="1" x14ac:dyDescent="0.25">
      <c r="B39" s="104"/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  <c r="N39" s="88"/>
      <c r="O39" s="88"/>
      <c r="P39" s="88"/>
    </row>
    <row r="40" spans="2:16" ht="18" hidden="1" customHeight="1" x14ac:dyDescent="0.25">
      <c r="B40" s="104"/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88"/>
      <c r="O40" s="88"/>
      <c r="P40" s="88"/>
    </row>
    <row r="41" spans="2:16" ht="18" hidden="1" customHeight="1" x14ac:dyDescent="0.25">
      <c r="B41" s="104"/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88"/>
      <c r="O41" s="88"/>
      <c r="P41" s="88"/>
    </row>
    <row r="42" spans="2:16" ht="18" hidden="1" customHeight="1" x14ac:dyDescent="0.25">
      <c r="B42" s="104"/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88"/>
      <c r="O42" s="88"/>
      <c r="P42" s="88"/>
    </row>
    <row r="43" spans="2:16" ht="18" hidden="1" customHeight="1" x14ac:dyDescent="0.25">
      <c r="B43" s="104"/>
      <c r="C43" s="104"/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88"/>
      <c r="O43" s="88"/>
      <c r="P43" s="88"/>
    </row>
    <row r="44" spans="2:16" ht="18" hidden="1" customHeight="1" x14ac:dyDescent="0.25">
      <c r="B44" s="104"/>
      <c r="C44" s="104"/>
      <c r="D44" s="104"/>
      <c r="E44" s="104"/>
      <c r="F44" s="104"/>
      <c r="G44" s="104"/>
      <c r="H44" s="104"/>
      <c r="I44" s="104"/>
      <c r="J44" s="104"/>
      <c r="K44" s="104"/>
      <c r="L44" s="104"/>
      <c r="M44" s="104"/>
      <c r="N44" s="88"/>
      <c r="O44" s="88"/>
      <c r="P44" s="88"/>
    </row>
    <row r="45" spans="2:16" ht="18" hidden="1" customHeight="1" x14ac:dyDescent="0.25">
      <c r="B45" s="104"/>
      <c r="C45" s="104"/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88"/>
      <c r="O45" s="88"/>
      <c r="P45" s="88"/>
    </row>
    <row r="46" spans="2:16" ht="18" hidden="1" customHeight="1" x14ac:dyDescent="0.25">
      <c r="B46" s="104"/>
      <c r="C46" s="104"/>
      <c r="D46" s="104"/>
      <c r="E46" s="104"/>
      <c r="F46" s="104"/>
      <c r="G46" s="104"/>
      <c r="H46" s="104"/>
      <c r="I46" s="104"/>
      <c r="J46" s="104"/>
      <c r="K46" s="104"/>
      <c r="L46" s="104"/>
      <c r="M46" s="104"/>
      <c r="N46" s="88"/>
      <c r="O46" s="88"/>
      <c r="P46" s="88"/>
    </row>
    <row r="47" spans="2:16" ht="18" hidden="1" customHeight="1" x14ac:dyDescent="0.25">
      <c r="B47" s="104"/>
      <c r="C47" s="104"/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88"/>
      <c r="O47" s="88"/>
      <c r="P47" s="88"/>
    </row>
    <row r="48" spans="2:16" ht="18" hidden="1" customHeight="1" x14ac:dyDescent="0.25">
      <c r="B48" s="104"/>
      <c r="C48" s="104"/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88"/>
      <c r="O48" s="88"/>
      <c r="P48" s="88"/>
    </row>
    <row r="49" spans="2:16" ht="18" hidden="1" customHeight="1" x14ac:dyDescent="0.25">
      <c r="B49" s="104"/>
      <c r="C49" s="104"/>
      <c r="D49" s="104"/>
      <c r="E49" s="104"/>
      <c r="F49" s="104"/>
      <c r="G49" s="104"/>
      <c r="H49" s="104"/>
      <c r="I49" s="104"/>
      <c r="J49" s="104"/>
      <c r="K49" s="104"/>
      <c r="L49" s="104"/>
      <c r="M49" s="104"/>
      <c r="N49" s="88"/>
      <c r="O49" s="88"/>
      <c r="P49" s="88"/>
    </row>
    <row r="50" spans="2:16" ht="18" hidden="1" customHeight="1" x14ac:dyDescent="0.25">
      <c r="B50" s="104"/>
      <c r="C50" s="104"/>
      <c r="D50" s="104"/>
      <c r="E50" s="104"/>
      <c r="F50" s="104"/>
      <c r="G50" s="104"/>
      <c r="H50" s="104"/>
      <c r="I50" s="104"/>
      <c r="J50" s="104"/>
      <c r="K50" s="104"/>
      <c r="L50" s="104"/>
      <c r="M50" s="104"/>
      <c r="N50" s="88"/>
      <c r="O50" s="88"/>
      <c r="P50" s="88"/>
    </row>
    <row r="51" spans="2:16" ht="18" hidden="1" customHeight="1" x14ac:dyDescent="0.25">
      <c r="B51" s="104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88"/>
      <c r="O51" s="88"/>
      <c r="P51" s="88"/>
    </row>
    <row r="52" spans="2:16" ht="18" hidden="1" customHeight="1" x14ac:dyDescent="0.25">
      <c r="B52" s="104"/>
      <c r="C52" s="104"/>
      <c r="D52" s="104"/>
      <c r="E52" s="104"/>
      <c r="F52" s="104"/>
      <c r="G52" s="104"/>
      <c r="H52" s="104"/>
      <c r="I52" s="104"/>
      <c r="J52" s="104"/>
      <c r="K52" s="104"/>
      <c r="L52" s="104"/>
      <c r="M52" s="104"/>
      <c r="N52" s="88"/>
      <c r="O52" s="88"/>
      <c r="P52" s="88"/>
    </row>
    <row r="53" spans="2:16" ht="18" hidden="1" customHeight="1" x14ac:dyDescent="0.25">
      <c r="B53" s="104"/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88"/>
      <c r="O53" s="88"/>
      <c r="P53" s="88"/>
    </row>
    <row r="54" spans="2:16" ht="18" hidden="1" customHeight="1" x14ac:dyDescent="0.25">
      <c r="B54" s="104"/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88"/>
      <c r="O54" s="88"/>
      <c r="P54" s="88"/>
    </row>
    <row r="55" spans="2:16" ht="18" hidden="1" customHeight="1" x14ac:dyDescent="0.25">
      <c r="B55" s="104"/>
      <c r="C55" s="104"/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N55" s="88"/>
      <c r="O55" s="88"/>
      <c r="P55" s="88"/>
    </row>
    <row r="56" spans="2:16" ht="18" hidden="1" customHeight="1" x14ac:dyDescent="0.25">
      <c r="B56" s="104"/>
      <c r="C56" s="104"/>
      <c r="D56" s="104"/>
      <c r="E56" s="104"/>
      <c r="F56" s="104"/>
      <c r="G56" s="104"/>
      <c r="H56" s="104"/>
      <c r="I56" s="104"/>
      <c r="J56" s="104"/>
      <c r="K56" s="104"/>
      <c r="L56" s="104"/>
      <c r="M56" s="104"/>
      <c r="N56" s="88"/>
      <c r="O56" s="88"/>
      <c r="P56" s="88"/>
    </row>
    <row r="57" spans="2:16" ht="18" hidden="1" customHeight="1" x14ac:dyDescent="0.25">
      <c r="B57" s="104"/>
      <c r="C57" s="104"/>
      <c r="D57" s="104"/>
      <c r="E57" s="104"/>
      <c r="F57" s="104"/>
      <c r="G57" s="104"/>
      <c r="H57" s="104"/>
      <c r="I57" s="104"/>
      <c r="J57" s="104"/>
      <c r="K57" s="104"/>
      <c r="L57" s="104"/>
      <c r="M57" s="104"/>
      <c r="N57" s="88"/>
      <c r="O57" s="88"/>
      <c r="P57" s="88"/>
    </row>
    <row r="58" spans="2:16" ht="18" hidden="1" customHeight="1" x14ac:dyDescent="0.25">
      <c r="B58" s="104"/>
      <c r="C58" s="104"/>
      <c r="D58" s="104"/>
      <c r="E58" s="104"/>
      <c r="F58" s="104"/>
      <c r="G58" s="104"/>
      <c r="H58" s="104"/>
      <c r="I58" s="104"/>
      <c r="J58" s="104"/>
      <c r="K58" s="104"/>
      <c r="L58" s="104"/>
      <c r="M58" s="104"/>
      <c r="N58" s="88"/>
      <c r="O58" s="88"/>
      <c r="P58" s="88"/>
    </row>
    <row r="59" spans="2:16" ht="18" hidden="1" customHeight="1" x14ac:dyDescent="0.25">
      <c r="B59" s="104"/>
      <c r="C59" s="104"/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88"/>
      <c r="O59" s="88"/>
      <c r="P59" s="88"/>
    </row>
    <row r="60" spans="2:16" ht="18" hidden="1" customHeight="1" x14ac:dyDescent="0.25">
      <c r="B60" s="104"/>
      <c r="C60" s="104"/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88"/>
      <c r="O60" s="88"/>
      <c r="P60" s="88"/>
    </row>
    <row r="61" spans="2:16" hidden="1" x14ac:dyDescent="0.25"/>
    <row r="62" spans="2:16" hidden="1" x14ac:dyDescent="0.25"/>
    <row r="63" spans="2:16" hidden="1" x14ac:dyDescent="0.25"/>
    <row r="64" spans="2:16" hidden="1" x14ac:dyDescent="0.25"/>
    <row r="65" s="89" customFormat="1" hidden="1" x14ac:dyDescent="0.25"/>
    <row r="66" s="89" customFormat="1" hidden="1" x14ac:dyDescent="0.25"/>
    <row r="67" s="89" customFormat="1" hidden="1" x14ac:dyDescent="0.25"/>
    <row r="68" s="89" customFormat="1" hidden="1" x14ac:dyDescent="0.25"/>
    <row r="69" s="89" customFormat="1" hidden="1" x14ac:dyDescent="0.25"/>
    <row r="70" s="89" customFormat="1" hidden="1" x14ac:dyDescent="0.25"/>
    <row r="71" s="89" customFormat="1" hidden="1" x14ac:dyDescent="0.25"/>
    <row r="72" s="89" customFormat="1" hidden="1" x14ac:dyDescent="0.25"/>
    <row r="73" s="89" customFormat="1" hidden="1" x14ac:dyDescent="0.25"/>
    <row r="74" s="89" customFormat="1" hidden="1" x14ac:dyDescent="0.25"/>
    <row r="75" s="89" customFormat="1" hidden="1" x14ac:dyDescent="0.25"/>
    <row r="76" s="89" customFormat="1" hidden="1" x14ac:dyDescent="0.25"/>
    <row r="77" s="89" customFormat="1" hidden="1" x14ac:dyDescent="0.25"/>
    <row r="78" s="89" customFormat="1" hidden="1" x14ac:dyDescent="0.25"/>
    <row r="79" s="89" customFormat="1" hidden="1" x14ac:dyDescent="0.25"/>
    <row r="80" s="89" customFormat="1" hidden="1" x14ac:dyDescent="0.25"/>
    <row r="81" s="89" customFormat="1" hidden="1" x14ac:dyDescent="0.25"/>
    <row r="82" s="89" customFormat="1" hidden="1" x14ac:dyDescent="0.25"/>
    <row r="83" s="89" customFormat="1" hidden="1" x14ac:dyDescent="0.25"/>
    <row r="84" s="89" customFormat="1" hidden="1" x14ac:dyDescent="0.25"/>
    <row r="85" s="89" customFormat="1" hidden="1" x14ac:dyDescent="0.25"/>
    <row r="86" s="89" customFormat="1" hidden="1" x14ac:dyDescent="0.25"/>
    <row r="87" s="89" customFormat="1" hidden="1" x14ac:dyDescent="0.25"/>
    <row r="88" s="89" customFormat="1" hidden="1" x14ac:dyDescent="0.25"/>
    <row r="89" s="89" customFormat="1" hidden="1" x14ac:dyDescent="0.25"/>
    <row r="90" s="89" customFormat="1" hidden="1" x14ac:dyDescent="0.25"/>
    <row r="91" s="89" customFormat="1" hidden="1" x14ac:dyDescent="0.25"/>
    <row r="92" s="89" customFormat="1" hidden="1" x14ac:dyDescent="0.25"/>
    <row r="93" s="89" customFormat="1" hidden="1" x14ac:dyDescent="0.25"/>
    <row r="94" s="89" customFormat="1" hidden="1" x14ac:dyDescent="0.25"/>
    <row r="95" s="89" customFormat="1" hidden="1" x14ac:dyDescent="0.25"/>
    <row r="96" s="89" customFormat="1" hidden="1" x14ac:dyDescent="0.25"/>
    <row r="97" s="89" customFormat="1" hidden="1" x14ac:dyDescent="0.25"/>
    <row r="98" s="89" customFormat="1" hidden="1" x14ac:dyDescent="0.25"/>
    <row r="99" s="89" customFormat="1" hidden="1" x14ac:dyDescent="0.25"/>
    <row r="100" s="89" customFormat="1" hidden="1" x14ac:dyDescent="0.25"/>
    <row r="101" s="89" customFormat="1" hidden="1" x14ac:dyDescent="0.25"/>
    <row r="102" s="89" customFormat="1" hidden="1" x14ac:dyDescent="0.25"/>
    <row r="103" s="89" customFormat="1" hidden="1" x14ac:dyDescent="0.25"/>
    <row r="104" s="89" customFormat="1" hidden="1" x14ac:dyDescent="0.25"/>
    <row r="105" s="89" customFormat="1" hidden="1" x14ac:dyDescent="0.25"/>
    <row r="106" s="89" customFormat="1" hidden="1" x14ac:dyDescent="0.25"/>
    <row r="107" s="89" customFormat="1" hidden="1" x14ac:dyDescent="0.25"/>
    <row r="108" s="89" customFormat="1" hidden="1" x14ac:dyDescent="0.25"/>
    <row r="109" s="89" customFormat="1" hidden="1" x14ac:dyDescent="0.25"/>
    <row r="110" s="89" customFormat="1" hidden="1" x14ac:dyDescent="0.25"/>
    <row r="111" s="89" customFormat="1" hidden="1" x14ac:dyDescent="0.25"/>
    <row r="112" s="89" customFormat="1" hidden="1" x14ac:dyDescent="0.25"/>
    <row r="113" s="89" customFormat="1" hidden="1" x14ac:dyDescent="0.25"/>
    <row r="114" s="89" customFormat="1" hidden="1" x14ac:dyDescent="0.25"/>
    <row r="115" s="89" customFormat="1" hidden="1" x14ac:dyDescent="0.25"/>
    <row r="116" s="89" customFormat="1" hidden="1" x14ac:dyDescent="0.25"/>
    <row r="117" s="89" customFormat="1" hidden="1" x14ac:dyDescent="0.25"/>
    <row r="118" s="89" customFormat="1" hidden="1" x14ac:dyDescent="0.25"/>
    <row r="119" s="89" customFormat="1" hidden="1" x14ac:dyDescent="0.25"/>
    <row r="120" s="89" customFormat="1" hidden="1" x14ac:dyDescent="0.25"/>
    <row r="121" s="89" customFormat="1" hidden="1" x14ac:dyDescent="0.25"/>
    <row r="122" s="89" customFormat="1" hidden="1" x14ac:dyDescent="0.25"/>
    <row r="123" s="89" customFormat="1" hidden="1" x14ac:dyDescent="0.25"/>
    <row r="124" s="89" customFormat="1" hidden="1" x14ac:dyDescent="0.25"/>
    <row r="132" s="89" customFormat="1" hidden="1" x14ac:dyDescent="0.25"/>
    <row r="133" s="89" customFormat="1" hidden="1" x14ac:dyDescent="0.25"/>
    <row r="134" s="89" customFormat="1" hidden="1" x14ac:dyDescent="0.25"/>
    <row r="135" s="89" customFormat="1" hidden="1" x14ac:dyDescent="0.25"/>
    <row r="136" s="89" customFormat="1" hidden="1" x14ac:dyDescent="0.25"/>
    <row r="137" s="89" customFormat="1" hidden="1" x14ac:dyDescent="0.25"/>
    <row r="138" s="89" customFormat="1" hidden="1" x14ac:dyDescent="0.25"/>
    <row r="139" s="89" customFormat="1" hidden="1" x14ac:dyDescent="0.25"/>
    <row r="147" s="89" customFormat="1" hidden="1" x14ac:dyDescent="0.25"/>
  </sheetData>
  <sheetProtection algorithmName="SHA-512" hashValue="dCLrjnsaFMaO+agcx8mgGLDPe5ysapXwV95O4oK2qV/ncBuFquyzDvbFeEzplqi4f/4rzE0BicNz0m52DmyHlA==" saltValue="YcXN54YgKiVN8OD2/Gyv3w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97DB9-3B58-4DBE-A0CF-D2C7C885E030}">
  <sheetPr>
    <tabColor theme="0" tint="-0.499984740745262"/>
    <pageSetUpPr fitToPage="1"/>
  </sheetPr>
  <dimension ref="A1:P95"/>
  <sheetViews>
    <sheetView showGridLines="0" zoomScaleNormal="100" workbookViewId="0">
      <selection activeCell="F13" sqref="F13"/>
    </sheetView>
  </sheetViews>
  <sheetFormatPr defaultColWidth="0" defaultRowHeight="0" customHeight="1" zeroHeight="1" x14ac:dyDescent="0.25"/>
  <cols>
    <col min="1" max="1" width="3.7109375" style="83" customWidth="1"/>
    <col min="2" max="2" width="95.7109375" style="83" customWidth="1"/>
    <col min="3" max="3" width="1.7109375" style="83" customWidth="1"/>
    <col min="4" max="4" width="4" style="83" customWidth="1"/>
    <col min="5" max="5" width="54.5703125" style="83" customWidth="1"/>
    <col min="6" max="6" width="20.7109375" style="83" customWidth="1"/>
    <col min="7" max="7" width="11.28515625" style="83" customWidth="1"/>
    <col min="8" max="8" width="4.140625" style="83" customWidth="1"/>
    <col min="9" max="9" width="3.7109375" style="83" customWidth="1"/>
    <col min="10" max="16384" width="9.140625" style="83" hidden="1"/>
  </cols>
  <sheetData>
    <row r="1" spans="1:10" s="49" customFormat="1" ht="21" customHeight="1" x14ac:dyDescent="0.2">
      <c r="A1" s="48"/>
      <c r="B1" s="48"/>
      <c r="C1" s="48"/>
      <c r="D1" s="48"/>
      <c r="E1" s="48"/>
      <c r="F1" s="48"/>
      <c r="G1" s="48"/>
      <c r="H1" s="48"/>
    </row>
    <row r="2" spans="1:10" s="49" customFormat="1" ht="21" customHeight="1" x14ac:dyDescent="0.3">
      <c r="A2" s="48"/>
      <c r="B2" s="50" t="s">
        <v>93</v>
      </c>
      <c r="C2" s="51"/>
      <c r="D2" s="51"/>
      <c r="E2" s="51"/>
      <c r="F2" s="51"/>
      <c r="G2" s="52"/>
      <c r="H2" s="52"/>
    </row>
    <row r="3" spans="1:10" s="49" customFormat="1" ht="21" customHeight="1" x14ac:dyDescent="0.25">
      <c r="A3" s="48"/>
      <c r="B3" s="53" t="s">
        <v>92</v>
      </c>
      <c r="C3" s="51"/>
      <c r="D3" s="51"/>
      <c r="E3" s="51"/>
      <c r="F3" s="51"/>
      <c r="G3" s="52"/>
      <c r="H3" s="52"/>
    </row>
    <row r="4" spans="1:10" s="49" customFormat="1" ht="24.75" x14ac:dyDescent="0.3">
      <c r="A4" s="48"/>
      <c r="B4" s="54" t="s">
        <v>91</v>
      </c>
      <c r="C4" s="51"/>
      <c r="D4" s="51"/>
      <c r="E4" s="51"/>
      <c r="F4" s="51"/>
      <c r="G4" s="52"/>
      <c r="H4" s="52"/>
    </row>
    <row r="5" spans="1:10" s="49" customFormat="1" ht="21" customHeight="1" x14ac:dyDescent="0.2">
      <c r="A5" s="48"/>
      <c r="B5" s="55" t="s">
        <v>33</v>
      </c>
      <c r="C5" s="51"/>
      <c r="D5" s="51"/>
      <c r="E5" s="51"/>
      <c r="F5" s="51"/>
      <c r="G5" s="52"/>
      <c r="H5" s="52"/>
    </row>
    <row r="6" spans="1:10" s="49" customFormat="1" ht="21" customHeight="1" x14ac:dyDescent="0.2">
      <c r="A6" s="48"/>
      <c r="B6" s="56" t="s">
        <v>90</v>
      </c>
      <c r="C6" s="51"/>
      <c r="D6" s="51"/>
      <c r="E6" s="51"/>
      <c r="F6" s="51"/>
      <c r="G6" s="52"/>
      <c r="H6" s="52"/>
    </row>
    <row r="7" spans="1:10" s="48" customFormat="1" ht="15" customHeight="1" thickBot="1" x14ac:dyDescent="0.25">
      <c r="B7" s="57"/>
      <c r="C7" s="58"/>
      <c r="D7" s="58"/>
      <c r="E7" s="58"/>
      <c r="F7" s="59"/>
      <c r="G7" s="60"/>
      <c r="H7" s="60"/>
      <c r="J7" s="61"/>
    </row>
    <row r="8" spans="1:10" s="49" customFormat="1" ht="15" customHeight="1" x14ac:dyDescent="0.2">
      <c r="A8" s="48"/>
    </row>
    <row r="9" spans="1:10" s="49" customFormat="1" ht="27.95" customHeight="1" x14ac:dyDescent="0.2">
      <c r="A9" s="62"/>
      <c r="B9" s="62"/>
      <c r="D9" s="216" t="s">
        <v>49</v>
      </c>
      <c r="E9" s="216"/>
      <c r="F9" s="63">
        <f>+Samenvatting!G23</f>
        <v>0</v>
      </c>
    </row>
    <row r="10" spans="1:10" s="49" customFormat="1" ht="12.75" customHeight="1" x14ac:dyDescent="0.2">
      <c r="B10" s="62"/>
      <c r="C10" s="62"/>
    </row>
    <row r="11" spans="1:10" s="49" customFormat="1" ht="27.95" customHeight="1" x14ac:dyDescent="0.2">
      <c r="B11" s="62"/>
      <c r="C11" s="62"/>
      <c r="D11" s="218" t="s">
        <v>89</v>
      </c>
      <c r="E11" s="219"/>
      <c r="F11" s="64" t="s">
        <v>88</v>
      </c>
      <c r="G11" s="220" t="s">
        <v>81</v>
      </c>
      <c r="H11" s="221"/>
    </row>
    <row r="12" spans="1:10" s="49" customFormat="1" ht="27.95" customHeight="1" x14ac:dyDescent="0.2">
      <c r="B12" s="62"/>
      <c r="C12" s="62"/>
      <c r="D12" s="222" t="s">
        <v>87</v>
      </c>
      <c r="E12" s="223"/>
      <c r="F12" s="65">
        <f>+DATA!G41</f>
        <v>300</v>
      </c>
      <c r="G12" s="66">
        <f>+F12/DATA!$G$40*100</f>
        <v>75</v>
      </c>
      <c r="H12" s="67" t="s">
        <v>60</v>
      </c>
    </row>
    <row r="13" spans="1:10" s="49" customFormat="1" ht="27.95" customHeight="1" x14ac:dyDescent="0.2">
      <c r="B13" s="62"/>
      <c r="C13" s="62"/>
      <c r="D13" s="222" t="s">
        <v>86</v>
      </c>
      <c r="E13" s="223"/>
      <c r="F13" s="8"/>
      <c r="G13" s="66">
        <f>+F13/DATA!$G$40*100</f>
        <v>0</v>
      </c>
      <c r="H13" s="67" t="s">
        <v>60</v>
      </c>
    </row>
    <row r="14" spans="1:10" s="49" customFormat="1" ht="27.95" customHeight="1" x14ac:dyDescent="0.2">
      <c r="C14" s="62"/>
      <c r="D14" s="68"/>
      <c r="E14" s="69" t="s">
        <v>77</v>
      </c>
      <c r="F14" s="70">
        <f>SUM(F12:F13)</f>
        <v>300</v>
      </c>
      <c r="G14" s="66">
        <f>SUM(G12:G13)</f>
        <v>75</v>
      </c>
      <c r="H14" s="67" t="s">
        <v>60</v>
      </c>
    </row>
    <row r="15" spans="1:10" s="49" customFormat="1" ht="27.95" customHeight="1" x14ac:dyDescent="0.2">
      <c r="C15" s="62"/>
      <c r="D15" s="224" t="s">
        <v>85</v>
      </c>
      <c r="E15" s="225"/>
      <c r="F15" s="71">
        <f>+DATA!E7</f>
        <v>0.59459459459459452</v>
      </c>
    </row>
    <row r="16" spans="1:10" s="49" customFormat="1" ht="27.95" customHeight="1" x14ac:dyDescent="0.2">
      <c r="B16" s="62"/>
      <c r="C16" s="62"/>
      <c r="D16" s="72" t="s">
        <v>84</v>
      </c>
      <c r="E16" s="73" t="str">
        <f>"Eigen inschatting door Inschrijver. Waarde tussen 0 en "&amp;F20&amp;" punten."</f>
        <v>Eigen inschatting door Inschrijver. Waarde tussen 0 en 100 punten.</v>
      </c>
      <c r="F16" s="74"/>
      <c r="G16" s="75"/>
      <c r="H16" s="76"/>
    </row>
    <row r="17" spans="1:12" s="49" customFormat="1" ht="27.95" customHeight="1" x14ac:dyDescent="0.2">
      <c r="C17" s="62"/>
      <c r="D17" s="77"/>
      <c r="E17" s="76"/>
      <c r="F17" s="76"/>
      <c r="G17" s="76"/>
    </row>
    <row r="18" spans="1:12" s="49" customFormat="1" ht="27.95" customHeight="1" x14ac:dyDescent="0.2">
      <c r="C18" s="62"/>
      <c r="D18" s="218" t="s">
        <v>83</v>
      </c>
      <c r="E18" s="219"/>
      <c r="F18" s="78" t="s">
        <v>82</v>
      </c>
      <c r="G18" s="220" t="s">
        <v>81</v>
      </c>
      <c r="H18" s="221"/>
    </row>
    <row r="19" spans="1:12" s="49" customFormat="1" ht="27.95" customHeight="1" x14ac:dyDescent="0.2">
      <c r="C19" s="62"/>
      <c r="D19" s="216" t="s">
        <v>80</v>
      </c>
      <c r="E19" s="216"/>
      <c r="F19" s="70">
        <f>DATA!G41</f>
        <v>300</v>
      </c>
      <c r="G19" s="66">
        <f>+F19/DATA!$G$40*100</f>
        <v>75</v>
      </c>
      <c r="H19" s="67" t="s">
        <v>60</v>
      </c>
    </row>
    <row r="20" spans="1:12" s="49" customFormat="1" ht="27.95" customHeight="1" x14ac:dyDescent="0.2">
      <c r="C20" s="62"/>
      <c r="D20" s="216" t="s">
        <v>79</v>
      </c>
      <c r="E20" s="216"/>
      <c r="F20" s="70">
        <f>DATA!G42</f>
        <v>100</v>
      </c>
      <c r="G20" s="66">
        <f>+F20/DATA!$G$40*100</f>
        <v>25</v>
      </c>
      <c r="H20" s="67" t="s">
        <v>60</v>
      </c>
      <c r="J20" s="79"/>
      <c r="K20" s="79"/>
      <c r="L20" s="79"/>
    </row>
    <row r="21" spans="1:12" s="49" customFormat="1" ht="27.95" customHeight="1" x14ac:dyDescent="0.2">
      <c r="B21" s="62"/>
      <c r="C21" s="62"/>
      <c r="D21" s="216" t="s">
        <v>78</v>
      </c>
      <c r="E21" s="216"/>
      <c r="F21" s="70">
        <f>SUM(F19:F20)</f>
        <v>400</v>
      </c>
      <c r="G21" s="66">
        <f>+F21/DATA!$G$40*100</f>
        <v>100</v>
      </c>
      <c r="H21" s="67" t="s">
        <v>60</v>
      </c>
    </row>
    <row r="22" spans="1:12" s="49" customFormat="1" ht="27.95" customHeight="1" x14ac:dyDescent="0.2">
      <c r="B22" s="62"/>
      <c r="C22" s="62"/>
      <c r="D22" s="217"/>
      <c r="E22" s="217"/>
      <c r="F22" s="80"/>
      <c r="G22" s="81"/>
      <c r="H22" s="82"/>
    </row>
    <row r="23" spans="1:12" s="49" customFormat="1" ht="27.95" customHeight="1" x14ac:dyDescent="0.2">
      <c r="B23" s="62"/>
      <c r="C23" s="62"/>
      <c r="D23" s="62"/>
      <c r="E23" s="62"/>
      <c r="F23" s="62"/>
      <c r="G23" s="62"/>
      <c r="H23" s="62"/>
    </row>
    <row r="24" spans="1:12" s="49" customFormat="1" ht="27.95" customHeight="1" x14ac:dyDescent="0.2">
      <c r="B24" s="62"/>
      <c r="C24" s="62"/>
      <c r="D24" s="62"/>
      <c r="E24" s="62"/>
      <c r="F24" s="62"/>
      <c r="G24" s="62"/>
      <c r="H24" s="62"/>
    </row>
    <row r="25" spans="1:12" s="49" customFormat="1" ht="27.95" customHeight="1" x14ac:dyDescent="0.2">
      <c r="B25" s="62"/>
      <c r="C25" s="62"/>
      <c r="D25" s="62"/>
      <c r="E25" s="62"/>
      <c r="F25" s="62"/>
      <c r="G25" s="62"/>
      <c r="H25" s="62"/>
    </row>
    <row r="26" spans="1:12" s="49" customFormat="1" ht="27.95" customHeight="1" x14ac:dyDescent="0.2">
      <c r="B26" s="62"/>
      <c r="C26" s="62"/>
      <c r="D26" s="62"/>
      <c r="E26" s="62"/>
      <c r="F26" s="62"/>
      <c r="G26" s="62"/>
      <c r="H26" s="62"/>
    </row>
    <row r="27" spans="1:12" s="49" customFormat="1" ht="27.75" customHeight="1" x14ac:dyDescent="0.2">
      <c r="A27" s="48"/>
      <c r="B27" s="62"/>
      <c r="C27" s="62"/>
      <c r="D27" s="62"/>
      <c r="E27" s="62"/>
      <c r="F27" s="62"/>
      <c r="G27" s="62"/>
      <c r="H27" s="62"/>
    </row>
    <row r="28" spans="1:12" s="49" customFormat="1" ht="15" customHeight="1" thickBot="1" x14ac:dyDescent="0.25">
      <c r="A28" s="48"/>
      <c r="B28" s="57"/>
      <c r="C28" s="58"/>
      <c r="D28" s="58"/>
      <c r="E28" s="58"/>
      <c r="F28" s="59"/>
      <c r="G28" s="60"/>
      <c r="H28" s="60"/>
    </row>
    <row r="29" spans="1:12" s="49" customFormat="1" ht="15" customHeight="1" x14ac:dyDescent="0.2"/>
    <row r="30" spans="1:12" s="49" customFormat="1" ht="27.95" hidden="1" customHeight="1" x14ac:dyDescent="0.2">
      <c r="B30" s="62"/>
    </row>
    <row r="31" spans="1:12" s="49" customFormat="1" ht="27.95" hidden="1" customHeight="1" x14ac:dyDescent="0.2">
      <c r="B31" s="62"/>
    </row>
    <row r="32" spans="1:12" s="49" customFormat="1" ht="27.95" hidden="1" customHeight="1" x14ac:dyDescent="0.2">
      <c r="B32" s="62"/>
    </row>
    <row r="33" spans="2:16" s="49" customFormat="1" ht="27.95" hidden="1" customHeight="1" x14ac:dyDescent="0.2">
      <c r="B33" s="62"/>
    </row>
    <row r="34" spans="2:16" s="49" customFormat="1" ht="27.95" hidden="1" customHeight="1" x14ac:dyDescent="0.2">
      <c r="B34" s="62"/>
    </row>
    <row r="35" spans="2:16" s="49" customFormat="1" ht="27.95" hidden="1" customHeight="1" x14ac:dyDescent="0.2">
      <c r="B35" s="62"/>
      <c r="P35" s="49" t="s">
        <v>0</v>
      </c>
    </row>
    <row r="36" spans="2:16" s="49" customFormat="1" ht="27.95" hidden="1" customHeight="1" x14ac:dyDescent="0.2">
      <c r="B36" s="62"/>
    </row>
    <row r="37" spans="2:16" s="49" customFormat="1" ht="27.95" hidden="1" customHeight="1" x14ac:dyDescent="0.25">
      <c r="B37" s="62"/>
      <c r="G37" s="83"/>
    </row>
    <row r="38" spans="2:16" s="49" customFormat="1" ht="27.95" hidden="1" customHeight="1" x14ac:dyDescent="0.25">
      <c r="B38" s="62"/>
      <c r="G38" s="83"/>
    </row>
    <row r="39" spans="2:16" s="49" customFormat="1" ht="27.95" hidden="1" customHeight="1" x14ac:dyDescent="0.25">
      <c r="D39" s="83"/>
      <c r="E39" s="83"/>
      <c r="F39" s="83"/>
      <c r="G39" s="83"/>
    </row>
    <row r="40" spans="2:16" ht="15" hidden="1" customHeight="1" x14ac:dyDescent="0.25"/>
    <row r="41" spans="2:16" ht="15" hidden="1" customHeight="1" x14ac:dyDescent="0.25"/>
    <row r="42" spans="2:16" ht="15" hidden="1" customHeight="1" x14ac:dyDescent="0.25"/>
    <row r="43" spans="2:16" ht="15" hidden="1" customHeight="1" x14ac:dyDescent="0.25"/>
    <row r="44" spans="2:16" ht="15" hidden="1" customHeight="1" x14ac:dyDescent="0.25"/>
    <row r="45" spans="2:16" ht="15" hidden="1" customHeight="1" x14ac:dyDescent="0.25"/>
    <row r="46" spans="2:16" ht="15" hidden="1" customHeight="1" x14ac:dyDescent="0.25"/>
    <row r="47" spans="2:16" ht="15" hidden="1" customHeight="1" x14ac:dyDescent="0.25"/>
    <row r="48" spans="2:16" ht="15" hidden="1" customHeight="1" x14ac:dyDescent="0.25"/>
    <row r="49" s="83" customFormat="1" ht="15" hidden="1" customHeight="1" x14ac:dyDescent="0.25"/>
    <row r="50" s="83" customFormat="1" ht="15" hidden="1" customHeight="1" x14ac:dyDescent="0.25"/>
    <row r="51" s="83" customFormat="1" ht="15" hidden="1" customHeight="1" x14ac:dyDescent="0.25"/>
    <row r="52" s="83" customFormat="1" ht="15" hidden="1" customHeight="1" x14ac:dyDescent="0.25"/>
    <row r="53" s="83" customFormat="1" ht="15" hidden="1" customHeight="1" x14ac:dyDescent="0.25"/>
    <row r="54" s="83" customFormat="1" ht="15" hidden="1" customHeight="1" x14ac:dyDescent="0.25"/>
    <row r="55" s="83" customFormat="1" ht="15" hidden="1" customHeight="1" x14ac:dyDescent="0.25"/>
    <row r="56" s="83" customFormat="1" ht="15" hidden="1" customHeight="1" x14ac:dyDescent="0.25"/>
    <row r="57" s="83" customFormat="1" ht="15" hidden="1" customHeight="1" x14ac:dyDescent="0.25"/>
    <row r="58" s="83" customFormat="1" ht="15" hidden="1" customHeight="1" x14ac:dyDescent="0.25"/>
    <row r="59" s="83" customFormat="1" ht="15" hidden="1" customHeight="1" x14ac:dyDescent="0.25"/>
    <row r="60" s="83" customFormat="1" ht="15" hidden="1" customHeight="1" x14ac:dyDescent="0.25"/>
    <row r="61" s="83" customFormat="1" ht="15" hidden="1" customHeight="1" x14ac:dyDescent="0.25"/>
    <row r="62" s="83" customFormat="1" ht="15" hidden="1" customHeight="1" x14ac:dyDescent="0.25"/>
    <row r="63" s="83" customFormat="1" ht="15" hidden="1" customHeight="1" x14ac:dyDescent="0.25"/>
    <row r="64" s="83" customFormat="1" ht="15" hidden="1" customHeight="1" x14ac:dyDescent="0.25"/>
    <row r="65" s="83" customFormat="1" ht="15" hidden="1" customHeight="1" x14ac:dyDescent="0.25"/>
    <row r="66" s="83" customFormat="1" ht="15" hidden="1" customHeight="1" x14ac:dyDescent="0.25"/>
    <row r="67" s="83" customFormat="1" ht="15" hidden="1" customHeight="1" x14ac:dyDescent="0.25"/>
    <row r="68" s="83" customFormat="1" ht="15" hidden="1" customHeight="1" x14ac:dyDescent="0.25"/>
    <row r="69" s="83" customFormat="1" ht="15" hidden="1" customHeight="1" x14ac:dyDescent="0.25"/>
    <row r="70" s="83" customFormat="1" ht="15" hidden="1" customHeight="1" x14ac:dyDescent="0.25"/>
    <row r="71" s="83" customFormat="1" ht="15" hidden="1" customHeight="1" x14ac:dyDescent="0.25"/>
    <row r="72" s="83" customFormat="1" ht="15" hidden="1" customHeight="1" x14ac:dyDescent="0.25"/>
    <row r="73" s="83" customFormat="1" ht="15" hidden="1" customHeight="1" x14ac:dyDescent="0.25"/>
    <row r="74" s="83" customFormat="1" ht="15" hidden="1" customHeight="1" x14ac:dyDescent="0.25"/>
    <row r="75" s="83" customFormat="1" ht="15" hidden="1" customHeight="1" x14ac:dyDescent="0.25"/>
    <row r="76" s="83" customFormat="1" ht="15" hidden="1" customHeight="1" x14ac:dyDescent="0.25"/>
    <row r="77" s="83" customFormat="1" ht="15" hidden="1" customHeight="1" x14ac:dyDescent="0.25"/>
    <row r="78" s="83" customFormat="1" ht="15" hidden="1" customHeight="1" x14ac:dyDescent="0.25"/>
    <row r="79" s="83" customFormat="1" ht="15" hidden="1" customHeight="1" x14ac:dyDescent="0.25"/>
    <row r="80" s="83" customFormat="1" ht="15" hidden="1" customHeight="1" x14ac:dyDescent="0.25"/>
    <row r="81" spans="3:7" ht="15" hidden="1" customHeight="1" x14ac:dyDescent="0.25"/>
    <row r="82" spans="3:7" ht="15" hidden="1" customHeight="1" x14ac:dyDescent="0.25"/>
    <row r="83" spans="3:7" ht="15" hidden="1" customHeight="1" x14ac:dyDescent="0.25">
      <c r="C83" s="84" t="s">
        <v>77</v>
      </c>
      <c r="D83" s="85"/>
      <c r="E83" s="86">
        <v>1650</v>
      </c>
      <c r="F83" s="87" t="e">
        <f>+E83/Qmax*100</f>
        <v>#NAME?</v>
      </c>
      <c r="G83" s="67" t="s">
        <v>60</v>
      </c>
    </row>
    <row r="84" spans="3:7" ht="15" hidden="1" customHeight="1" x14ac:dyDescent="0.25"/>
    <row r="85" spans="3:7" ht="15" hidden="1" customHeight="1" x14ac:dyDescent="0.25"/>
    <row r="86" spans="3:7" ht="15" hidden="1" customHeight="1" x14ac:dyDescent="0.25"/>
    <row r="87" spans="3:7" ht="15" hidden="1" customHeight="1" x14ac:dyDescent="0.25"/>
    <row r="88" spans="3:7" ht="15" hidden="1" customHeight="1" x14ac:dyDescent="0.25"/>
    <row r="89" spans="3:7" ht="15" hidden="1" customHeight="1" x14ac:dyDescent="0.25"/>
    <row r="90" spans="3:7" ht="15" hidden="1" customHeight="1" x14ac:dyDescent="0.25"/>
    <row r="91" spans="3:7" ht="15" hidden="1" customHeight="1" x14ac:dyDescent="0.25"/>
    <row r="92" spans="3:7" ht="15" hidden="1" customHeight="1" x14ac:dyDescent="0.25"/>
    <row r="93" spans="3:7" ht="15" hidden="1" customHeight="1" x14ac:dyDescent="0.25"/>
    <row r="94" spans="3:7" ht="15" hidden="1" customHeight="1" x14ac:dyDescent="0.25"/>
    <row r="95" spans="3:7" ht="15" hidden="1" customHeight="1" x14ac:dyDescent="0.25"/>
  </sheetData>
  <sheetProtection algorithmName="SHA-512" hashValue="ER6NjKnVyqgTr629AlQO9zsQNRQIK7Hl3s+xkNA1qdSN+LcAXzFw2d/z+KYPtolxwaHSLy95q4nfKWanNsebWA==" saltValue="r3r0rHuqZAdFPbqB/OWfkg==" spinCount="100000" sheet="1" objects="1" scenarios="1"/>
  <mergeCells count="12">
    <mergeCell ref="G11:H11"/>
    <mergeCell ref="D12:E12"/>
    <mergeCell ref="D13:E13"/>
    <mergeCell ref="D15:E15"/>
    <mergeCell ref="D18:E18"/>
    <mergeCell ref="G18:H18"/>
    <mergeCell ref="D20:E20"/>
    <mergeCell ref="D21:E21"/>
    <mergeCell ref="D22:E22"/>
    <mergeCell ref="D9:E9"/>
    <mergeCell ref="D11:E11"/>
    <mergeCell ref="D19:E19"/>
  </mergeCells>
  <pageMargins left="0.7" right="0.7" top="0.75" bottom="0.75" header="0.3" footer="0.3"/>
  <pageSetup paperSize="9" scale="6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B3AC0-0499-4954-BCAC-8EA5E83DC825}">
  <dimension ref="A1:AE80"/>
  <sheetViews>
    <sheetView showGridLines="0" zoomScaleNormal="100" workbookViewId="0">
      <selection activeCell="F13" sqref="F13"/>
    </sheetView>
  </sheetViews>
  <sheetFormatPr defaultColWidth="0" defaultRowHeight="15" zeroHeight="1" x14ac:dyDescent="0.25"/>
  <cols>
    <col min="1" max="1" width="3.7109375" style="9" customWidth="1"/>
    <col min="2" max="27" width="21.7109375" style="9" customWidth="1"/>
    <col min="28" max="28" width="3.7109375" style="9" customWidth="1"/>
    <col min="29" max="31" width="21.7109375" style="9" hidden="1" customWidth="1"/>
    <col min="32" max="16384" width="9.140625" style="9" hidden="1"/>
  </cols>
  <sheetData>
    <row r="1" spans="2:28" ht="21" customHeight="1" x14ac:dyDescent="0.25">
      <c r="AB1" s="24"/>
    </row>
    <row r="2" spans="2:28" s="24" customFormat="1" ht="21" customHeight="1" x14ac:dyDescent="0.2">
      <c r="B2" s="226" t="s">
        <v>139</v>
      </c>
      <c r="C2" s="226"/>
      <c r="D2" s="226"/>
      <c r="E2" s="226"/>
    </row>
    <row r="3" spans="2:28" s="24" customFormat="1" ht="21" customHeight="1" x14ac:dyDescent="0.2">
      <c r="B3" s="226"/>
      <c r="C3" s="226"/>
      <c r="D3" s="226"/>
      <c r="E3" s="226"/>
    </row>
    <row r="4" spans="2:28" s="24" customFormat="1" ht="21" customHeight="1" x14ac:dyDescent="0.2">
      <c r="B4" s="226"/>
      <c r="C4" s="226"/>
      <c r="D4" s="226"/>
      <c r="E4" s="226"/>
    </row>
    <row r="5" spans="2:28" s="24" customFormat="1" ht="21" customHeight="1" x14ac:dyDescent="0.2">
      <c r="B5" s="46"/>
    </row>
    <row r="6" spans="2:28" s="24" customFormat="1" ht="27.95" customHeight="1" x14ac:dyDescent="0.2">
      <c r="B6" s="45" t="s">
        <v>138</v>
      </c>
    </row>
    <row r="7" spans="2:28" s="24" customFormat="1" ht="27.95" customHeight="1" x14ac:dyDescent="0.2">
      <c r="B7" s="44" t="s">
        <v>137</v>
      </c>
      <c r="C7" s="43">
        <f>+'BPK-Grafiek'!$F$9</f>
        <v>0</v>
      </c>
      <c r="D7" s="42">
        <f>+'BPK-Grafiek'!$F$14</f>
        <v>300</v>
      </c>
      <c r="E7" s="41">
        <f>IFERROR((0.5*($C$7/$G$38)^$F$38+0.5*(2-$D$7/$H$38)^$F$38)^(1/$F$38),0)</f>
        <v>0.59459459459459452</v>
      </c>
      <c r="F7" s="40">
        <f>+D7/G40*100</f>
        <v>75</v>
      </c>
    </row>
    <row r="8" spans="2:28" s="24" customFormat="1" ht="27.95" customHeight="1" x14ac:dyDescent="0.2"/>
    <row r="9" spans="2:28" s="37" customFormat="1" ht="27.95" customHeight="1" x14ac:dyDescent="0.25">
      <c r="B9" s="39" t="s">
        <v>136</v>
      </c>
      <c r="C9" s="227" t="s">
        <v>135</v>
      </c>
      <c r="D9" s="227"/>
      <c r="E9" s="227"/>
      <c r="F9" s="227"/>
      <c r="G9" s="227"/>
      <c r="H9" s="227"/>
      <c r="I9" s="227"/>
      <c r="J9" s="227"/>
      <c r="K9" s="38"/>
      <c r="L9" s="38"/>
    </row>
    <row r="10" spans="2:28" s="37" customFormat="1" ht="27.95" customHeight="1" x14ac:dyDescent="0.25">
      <c r="C10" s="227"/>
      <c r="D10" s="227"/>
      <c r="E10" s="227"/>
      <c r="F10" s="227"/>
      <c r="G10" s="227"/>
      <c r="H10" s="227"/>
      <c r="I10" s="227"/>
      <c r="J10" s="227"/>
    </row>
    <row r="11" spans="2:28" s="24" customFormat="1" ht="27.95" customHeight="1" x14ac:dyDescent="0.2">
      <c r="B11" s="22" t="s">
        <v>134</v>
      </c>
      <c r="C11" s="31" t="s">
        <v>133</v>
      </c>
      <c r="D11" s="31" t="s">
        <v>132</v>
      </c>
      <c r="E11" s="31" t="s">
        <v>115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</row>
    <row r="12" spans="2:28" s="24" customFormat="1" ht="27.95" customHeight="1" x14ac:dyDescent="0.2">
      <c r="B12" s="36" t="s">
        <v>131</v>
      </c>
      <c r="C12" s="35">
        <v>75000000</v>
      </c>
      <c r="D12" s="34">
        <v>370</v>
      </c>
      <c r="E12" s="33">
        <v>1</v>
      </c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</row>
    <row r="13" spans="2:28" s="24" customFormat="1" ht="27.95" customHeight="1" x14ac:dyDescent="0.2">
      <c r="B13" s="36" t="s">
        <v>130</v>
      </c>
      <c r="C13" s="35">
        <v>81081081.081081092</v>
      </c>
      <c r="D13" s="34">
        <v>400</v>
      </c>
      <c r="E13" s="33">
        <v>1</v>
      </c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</row>
    <row r="14" spans="2:28" s="24" customFormat="1" ht="27.95" customHeight="1" x14ac:dyDescent="0.2">
      <c r="B14" s="36" t="s">
        <v>129</v>
      </c>
      <c r="C14" s="35">
        <v>0</v>
      </c>
      <c r="D14" s="34">
        <v>0</v>
      </c>
      <c r="E14" s="33">
        <v>1</v>
      </c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</row>
    <row r="15" spans="2:28" s="24" customFormat="1" ht="27.95" customHeight="1" x14ac:dyDescent="0.2"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</row>
    <row r="16" spans="2:28" s="24" customFormat="1" ht="27.95" customHeight="1" x14ac:dyDescent="0.2">
      <c r="B16" s="32" t="s">
        <v>128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</row>
    <row r="17" spans="2:27" s="24" customFormat="1" ht="27.95" customHeight="1" x14ac:dyDescent="0.2">
      <c r="B17" s="23"/>
      <c r="C17" s="31" t="s">
        <v>127</v>
      </c>
      <c r="D17" s="28">
        <v>0</v>
      </c>
      <c r="E17" s="28">
        <v>1.2500000000000001E-2</v>
      </c>
      <c r="F17" s="28">
        <v>2.5000000000000001E-2</v>
      </c>
      <c r="G17" s="28">
        <v>0.05</v>
      </c>
      <c r="H17" s="28">
        <v>0.1</v>
      </c>
      <c r="I17" s="28">
        <v>0.15</v>
      </c>
      <c r="J17" s="28">
        <v>0.2</v>
      </c>
      <c r="K17" s="28">
        <v>0.25</v>
      </c>
      <c r="L17" s="28">
        <v>0.3</v>
      </c>
      <c r="M17" s="28">
        <v>0.35</v>
      </c>
      <c r="N17" s="28">
        <v>0.4</v>
      </c>
      <c r="O17" s="28">
        <v>0.45</v>
      </c>
      <c r="P17" s="28">
        <v>0.5</v>
      </c>
      <c r="Q17" s="28">
        <v>0.55000000000000004</v>
      </c>
      <c r="R17" s="28">
        <v>0.6</v>
      </c>
      <c r="S17" s="28">
        <v>0.65</v>
      </c>
      <c r="T17" s="28">
        <v>0.7</v>
      </c>
      <c r="U17" s="28">
        <v>0.75</v>
      </c>
      <c r="V17" s="28">
        <v>0.8</v>
      </c>
      <c r="W17" s="28">
        <v>0.85</v>
      </c>
      <c r="X17" s="28">
        <v>0.9</v>
      </c>
      <c r="Y17" s="28">
        <v>0.95</v>
      </c>
      <c r="Z17" s="28">
        <v>1</v>
      </c>
      <c r="AA17" s="30">
        <v>0</v>
      </c>
    </row>
    <row r="18" spans="2:27" s="24" customFormat="1" ht="27.95" customHeight="1" x14ac:dyDescent="0.2">
      <c r="B18" s="29" t="s">
        <v>126</v>
      </c>
      <c r="C18" s="28">
        <v>0</v>
      </c>
      <c r="D18" s="28">
        <v>0</v>
      </c>
      <c r="E18" s="28">
        <v>5</v>
      </c>
      <c r="F18" s="28">
        <v>10</v>
      </c>
      <c r="G18" s="28">
        <v>20</v>
      </c>
      <c r="H18" s="28">
        <v>40</v>
      </c>
      <c r="I18" s="28">
        <v>60</v>
      </c>
      <c r="J18" s="28">
        <v>80</v>
      </c>
      <c r="K18" s="28">
        <v>100</v>
      </c>
      <c r="L18" s="28">
        <v>120</v>
      </c>
      <c r="M18" s="28">
        <v>140</v>
      </c>
      <c r="N18" s="28">
        <v>160</v>
      </c>
      <c r="O18" s="28">
        <v>180</v>
      </c>
      <c r="P18" s="28">
        <v>200</v>
      </c>
      <c r="Q18" s="28">
        <v>220.00000000000003</v>
      </c>
      <c r="R18" s="28">
        <v>240</v>
      </c>
      <c r="S18" s="28">
        <v>260</v>
      </c>
      <c r="T18" s="28">
        <v>280</v>
      </c>
      <c r="U18" s="28">
        <v>300</v>
      </c>
      <c r="V18" s="28">
        <v>320</v>
      </c>
      <c r="W18" s="28">
        <v>340</v>
      </c>
      <c r="X18" s="28">
        <v>360</v>
      </c>
      <c r="Y18" s="28">
        <v>380</v>
      </c>
      <c r="Z18" s="28">
        <v>400</v>
      </c>
      <c r="AA18" s="28" t="s">
        <v>115</v>
      </c>
    </row>
    <row r="19" spans="2:27" s="24" customFormat="1" ht="27.95" customHeight="1" x14ac:dyDescent="0.2">
      <c r="B19" s="29" t="s">
        <v>125</v>
      </c>
      <c r="C19" s="28"/>
      <c r="D19" s="28">
        <v>0</v>
      </c>
      <c r="E19" s="28">
        <v>1013513.5135135198</v>
      </c>
      <c r="F19" s="28">
        <v>2027027.027027023</v>
      </c>
      <c r="G19" s="28">
        <v>4054054.054054046</v>
      </c>
      <c r="H19" s="28">
        <v>8108108.1081081089</v>
      </c>
      <c r="I19" s="28">
        <v>12162162.162162172</v>
      </c>
      <c r="J19" s="28">
        <v>16216216.216216218</v>
      </c>
      <c r="K19" s="28">
        <v>20270270.270270262</v>
      </c>
      <c r="L19" s="28">
        <v>24324324.324324325</v>
      </c>
      <c r="M19" s="28">
        <v>28378378.378378388</v>
      </c>
      <c r="N19" s="28">
        <v>32432432.432432435</v>
      </c>
      <c r="O19" s="28">
        <v>36486486.48648648</v>
      </c>
      <c r="P19" s="28">
        <v>40540540.540540546</v>
      </c>
      <c r="Q19" s="28">
        <v>44594594.594594605</v>
      </c>
      <c r="R19" s="28">
        <v>48648648.648648649</v>
      </c>
      <c r="S19" s="28">
        <v>52702702.702702694</v>
      </c>
      <c r="T19" s="28">
        <v>56756756.75675676</v>
      </c>
      <c r="U19" s="28">
        <v>60810810.810810819</v>
      </c>
      <c r="V19" s="28">
        <v>64864864.864864871</v>
      </c>
      <c r="W19" s="28">
        <v>68918918.918918908</v>
      </c>
      <c r="X19" s="28">
        <v>72972972.972972974</v>
      </c>
      <c r="Y19" s="28">
        <v>77027027.027027026</v>
      </c>
      <c r="Z19" s="28">
        <v>81081081.081081092</v>
      </c>
      <c r="AA19" s="28">
        <v>1</v>
      </c>
    </row>
    <row r="20" spans="2:27" s="24" customFormat="1" ht="27.95" customHeight="1" x14ac:dyDescent="0.2">
      <c r="B20" s="15"/>
      <c r="C20" s="28"/>
      <c r="D20" s="28">
        <v>0</v>
      </c>
      <c r="E20" s="28">
        <v>1.25</v>
      </c>
      <c r="F20" s="28">
        <v>2.5</v>
      </c>
      <c r="G20" s="28">
        <v>5</v>
      </c>
      <c r="H20" s="28">
        <v>10</v>
      </c>
      <c r="I20" s="28">
        <v>15</v>
      </c>
      <c r="J20" s="28">
        <v>20</v>
      </c>
      <c r="K20" s="28">
        <v>25</v>
      </c>
      <c r="L20" s="28">
        <v>30</v>
      </c>
      <c r="M20" s="28">
        <v>35</v>
      </c>
      <c r="N20" s="28">
        <v>40</v>
      </c>
      <c r="O20" s="28">
        <v>45</v>
      </c>
      <c r="P20" s="28">
        <v>50</v>
      </c>
      <c r="Q20" s="28">
        <v>55.000000000000007</v>
      </c>
      <c r="R20" s="28">
        <v>60</v>
      </c>
      <c r="S20" s="28">
        <v>65</v>
      </c>
      <c r="T20" s="28">
        <v>70</v>
      </c>
      <c r="U20" s="28">
        <v>75</v>
      </c>
      <c r="V20" s="28">
        <v>80</v>
      </c>
      <c r="W20" s="28">
        <v>85</v>
      </c>
      <c r="X20" s="28">
        <v>90</v>
      </c>
      <c r="Y20" s="28">
        <v>95</v>
      </c>
      <c r="Z20" s="28">
        <v>100</v>
      </c>
      <c r="AA20" s="28">
        <v>0</v>
      </c>
    </row>
    <row r="21" spans="2:27" s="24" customFormat="1" ht="27.95" customHeight="1" x14ac:dyDescent="0.2">
      <c r="B21" s="29" t="s">
        <v>124</v>
      </c>
      <c r="C21" s="28">
        <v>73.999999999999986</v>
      </c>
      <c r="D21" s="28">
        <v>73.999999999999986</v>
      </c>
      <c r="E21" s="28">
        <v>78.074999999999989</v>
      </c>
      <c r="F21" s="28">
        <v>82.149999999999991</v>
      </c>
      <c r="G21" s="28">
        <v>90.299999999999983</v>
      </c>
      <c r="H21" s="28">
        <v>106.6</v>
      </c>
      <c r="I21" s="28">
        <v>122.89999999999998</v>
      </c>
      <c r="J21" s="28">
        <v>139.19999999999999</v>
      </c>
      <c r="K21" s="28">
        <v>155.5</v>
      </c>
      <c r="L21" s="28">
        <v>171.79999999999998</v>
      </c>
      <c r="M21" s="28">
        <v>188.09999999999997</v>
      </c>
      <c r="N21" s="28">
        <v>204.39999999999998</v>
      </c>
      <c r="O21" s="28">
        <v>220.7</v>
      </c>
      <c r="P21" s="28">
        <v>237</v>
      </c>
      <c r="Q21" s="28">
        <v>253.3</v>
      </c>
      <c r="R21" s="28">
        <v>269.59999999999997</v>
      </c>
      <c r="S21" s="28">
        <v>285.89999999999998</v>
      </c>
      <c r="T21" s="28">
        <v>302.2</v>
      </c>
      <c r="U21" s="28">
        <v>318.5</v>
      </c>
      <c r="V21" s="28">
        <v>334.8</v>
      </c>
      <c r="W21" s="28">
        <v>351.09999999999997</v>
      </c>
      <c r="X21" s="28">
        <v>367.40000000000003</v>
      </c>
      <c r="Y21" s="28">
        <v>383.7</v>
      </c>
      <c r="Z21" s="28">
        <v>400</v>
      </c>
      <c r="AA21" s="28" t="s">
        <v>115</v>
      </c>
    </row>
    <row r="22" spans="2:27" s="24" customFormat="1" ht="27.95" customHeight="1" x14ac:dyDescent="0.2">
      <c r="B22" s="29" t="s">
        <v>123</v>
      </c>
      <c r="C22" s="28"/>
      <c r="D22" s="28">
        <v>0</v>
      </c>
      <c r="E22" s="28">
        <v>826013.51351350721</v>
      </c>
      <c r="F22" s="28">
        <v>1652027.0270270309</v>
      </c>
      <c r="G22" s="28">
        <v>3304054.0540540451</v>
      </c>
      <c r="H22" s="28">
        <v>6608108.108108107</v>
      </c>
      <c r="I22" s="28">
        <v>9912162.1621621698</v>
      </c>
      <c r="J22" s="28">
        <v>13216216.216216214</v>
      </c>
      <c r="K22" s="28">
        <v>16520270.270270277</v>
      </c>
      <c r="L22" s="28">
        <v>19824324.324324321</v>
      </c>
      <c r="M22" s="28">
        <v>23128378.378378384</v>
      </c>
      <c r="N22" s="28">
        <v>26432432.432432428</v>
      </c>
      <c r="O22" s="28">
        <v>29736486.486486491</v>
      </c>
      <c r="P22" s="28">
        <v>33040540.540540535</v>
      </c>
      <c r="Q22" s="28">
        <v>36344594.594594598</v>
      </c>
      <c r="R22" s="28">
        <v>39648648.648648642</v>
      </c>
      <c r="S22" s="28">
        <v>42952702.702702709</v>
      </c>
      <c r="T22" s="28">
        <v>46256756.756756753</v>
      </c>
      <c r="U22" s="28">
        <v>49560810.810810812</v>
      </c>
      <c r="V22" s="28">
        <v>52864864.864864871</v>
      </c>
      <c r="W22" s="28">
        <v>56168918.9189189</v>
      </c>
      <c r="X22" s="28">
        <v>59472972.972972982</v>
      </c>
      <c r="Y22" s="28">
        <v>62777027.027027026</v>
      </c>
      <c r="Z22" s="28">
        <v>66081081.081081092</v>
      </c>
      <c r="AA22" s="28">
        <v>0.9</v>
      </c>
    </row>
    <row r="23" spans="2:27" s="24" customFormat="1" ht="27.95" customHeight="1" x14ac:dyDescent="0.2">
      <c r="B23" s="15"/>
      <c r="C23" s="28"/>
      <c r="D23" s="28">
        <v>18.499999999999996</v>
      </c>
      <c r="E23" s="28">
        <v>19.518749999999997</v>
      </c>
      <c r="F23" s="28">
        <v>20.537499999999998</v>
      </c>
      <c r="G23" s="28">
        <v>22.574999999999996</v>
      </c>
      <c r="H23" s="28">
        <v>26.649999999999995</v>
      </c>
      <c r="I23" s="28">
        <v>30.724999999999998</v>
      </c>
      <c r="J23" s="28">
        <v>34.799999999999997</v>
      </c>
      <c r="K23" s="28">
        <v>38.875</v>
      </c>
      <c r="L23" s="28">
        <v>42.949999999999996</v>
      </c>
      <c r="M23" s="28">
        <v>47.024999999999991</v>
      </c>
      <c r="N23" s="28">
        <v>51.099999999999987</v>
      </c>
      <c r="O23" s="28">
        <v>55.174999999999997</v>
      </c>
      <c r="P23" s="28">
        <v>59.25</v>
      </c>
      <c r="Q23" s="28">
        <v>63.324999999999996</v>
      </c>
      <c r="R23" s="28">
        <v>67.399999999999991</v>
      </c>
      <c r="S23" s="28">
        <v>71.474999999999994</v>
      </c>
      <c r="T23" s="28">
        <v>75.55</v>
      </c>
      <c r="U23" s="28">
        <v>79.625</v>
      </c>
      <c r="V23" s="28">
        <v>83.7</v>
      </c>
      <c r="W23" s="28">
        <v>87.774999999999991</v>
      </c>
      <c r="X23" s="28">
        <v>91.850000000000009</v>
      </c>
      <c r="Y23" s="28">
        <v>95.924999999999997</v>
      </c>
      <c r="Z23" s="28">
        <v>100</v>
      </c>
      <c r="AA23" s="28">
        <v>0</v>
      </c>
    </row>
    <row r="24" spans="2:27" s="24" customFormat="1" ht="27.95" customHeight="1" x14ac:dyDescent="0.2">
      <c r="B24" s="29" t="s">
        <v>122</v>
      </c>
      <c r="C24" s="28">
        <v>147.99999999999997</v>
      </c>
      <c r="D24" s="28">
        <v>147.99999999999997</v>
      </c>
      <c r="E24" s="28">
        <v>151.14999999999998</v>
      </c>
      <c r="F24" s="28">
        <v>154.29999999999998</v>
      </c>
      <c r="G24" s="28">
        <v>160.59999999999997</v>
      </c>
      <c r="H24" s="28">
        <v>173.2</v>
      </c>
      <c r="I24" s="28">
        <v>185.79999999999998</v>
      </c>
      <c r="J24" s="28">
        <v>198.39999999999998</v>
      </c>
      <c r="K24" s="28">
        <v>210.99999999999997</v>
      </c>
      <c r="L24" s="28">
        <v>223.59999999999997</v>
      </c>
      <c r="M24" s="28">
        <v>236.2</v>
      </c>
      <c r="N24" s="28">
        <v>248.79999999999998</v>
      </c>
      <c r="O24" s="28">
        <v>261.39999999999998</v>
      </c>
      <c r="P24" s="28">
        <v>274</v>
      </c>
      <c r="Q24" s="28">
        <v>286.60000000000002</v>
      </c>
      <c r="R24" s="28">
        <v>299.2</v>
      </c>
      <c r="S24" s="28">
        <v>311.79999999999995</v>
      </c>
      <c r="T24" s="28">
        <v>324.39999999999998</v>
      </c>
      <c r="U24" s="28">
        <v>337</v>
      </c>
      <c r="V24" s="28">
        <v>349.6</v>
      </c>
      <c r="W24" s="28">
        <v>362.2</v>
      </c>
      <c r="X24" s="28">
        <v>374.8</v>
      </c>
      <c r="Y24" s="28">
        <v>387.4</v>
      </c>
      <c r="Z24" s="28">
        <v>400</v>
      </c>
      <c r="AA24" s="28" t="s">
        <v>115</v>
      </c>
    </row>
    <row r="25" spans="2:27" s="24" customFormat="1" ht="27.95" customHeight="1" x14ac:dyDescent="0.2">
      <c r="B25" s="29" t="s">
        <v>121</v>
      </c>
      <c r="C25" s="28"/>
      <c r="D25" s="28">
        <v>0</v>
      </c>
      <c r="E25" s="28">
        <v>638513.51351351116</v>
      </c>
      <c r="F25" s="28">
        <v>1277027.0270270223</v>
      </c>
      <c r="G25" s="28">
        <v>2554054.0540540447</v>
      </c>
      <c r="H25" s="28">
        <v>5108108.1081081228</v>
      </c>
      <c r="I25" s="28">
        <v>7662162.162162167</v>
      </c>
      <c r="J25" s="28">
        <v>10216216.216216212</v>
      </c>
      <c r="K25" s="28">
        <v>12770270.270270273</v>
      </c>
      <c r="L25" s="28">
        <v>15324324.324324334</v>
      </c>
      <c r="M25" s="28">
        <v>17878378.37837838</v>
      </c>
      <c r="N25" s="28">
        <v>20432432.432432424</v>
      </c>
      <c r="O25" s="28">
        <v>22986486.486486483</v>
      </c>
      <c r="P25" s="28">
        <v>25540540.540540546</v>
      </c>
      <c r="Q25" s="28">
        <v>28094594.594594609</v>
      </c>
      <c r="R25" s="28">
        <v>30648648.648648653</v>
      </c>
      <c r="S25" s="28">
        <v>33202702.702702697</v>
      </c>
      <c r="T25" s="28">
        <v>35756756.75675676</v>
      </c>
      <c r="U25" s="28">
        <v>38310810.810810819</v>
      </c>
      <c r="V25" s="28">
        <v>40864864.864864878</v>
      </c>
      <c r="W25" s="28">
        <v>43418918.918918923</v>
      </c>
      <c r="X25" s="28">
        <v>45972972.972972989</v>
      </c>
      <c r="Y25" s="28">
        <v>48527027.027027033</v>
      </c>
      <c r="Z25" s="28">
        <v>51081081.081081092</v>
      </c>
      <c r="AA25" s="28">
        <v>0.8</v>
      </c>
    </row>
    <row r="26" spans="2:27" s="24" customFormat="1" ht="27.95" customHeight="1" x14ac:dyDescent="0.2">
      <c r="B26" s="15"/>
      <c r="C26" s="28"/>
      <c r="D26" s="28">
        <v>36.999999999999993</v>
      </c>
      <c r="E26" s="28">
        <v>37.787499999999994</v>
      </c>
      <c r="F26" s="28">
        <v>38.574999999999996</v>
      </c>
      <c r="G26" s="28">
        <v>40.149999999999991</v>
      </c>
      <c r="H26" s="28">
        <v>43.3</v>
      </c>
      <c r="I26" s="28">
        <v>46.449999999999996</v>
      </c>
      <c r="J26" s="28">
        <v>49.599999999999994</v>
      </c>
      <c r="K26" s="28">
        <v>52.75</v>
      </c>
      <c r="L26" s="28">
        <v>55.899999999999991</v>
      </c>
      <c r="M26" s="28">
        <v>59.050000000000004</v>
      </c>
      <c r="N26" s="28">
        <v>62.2</v>
      </c>
      <c r="O26" s="28">
        <v>65.349999999999994</v>
      </c>
      <c r="P26" s="28">
        <v>68.5</v>
      </c>
      <c r="Q26" s="28">
        <v>71.650000000000006</v>
      </c>
      <c r="R26" s="28">
        <v>74.8</v>
      </c>
      <c r="S26" s="28">
        <v>77.949999999999989</v>
      </c>
      <c r="T26" s="28">
        <v>81.099999999999994</v>
      </c>
      <c r="U26" s="28">
        <v>84.25</v>
      </c>
      <c r="V26" s="28">
        <v>87.4</v>
      </c>
      <c r="W26" s="28">
        <v>90.55</v>
      </c>
      <c r="X26" s="28">
        <v>93.7</v>
      </c>
      <c r="Y26" s="28">
        <v>96.85</v>
      </c>
      <c r="Z26" s="28">
        <v>100</v>
      </c>
      <c r="AA26" s="28" t="s">
        <v>0</v>
      </c>
    </row>
    <row r="27" spans="2:27" s="24" customFormat="1" ht="27.95" customHeight="1" x14ac:dyDescent="0.2">
      <c r="B27" s="29" t="s">
        <v>120</v>
      </c>
      <c r="C27" s="28">
        <v>222.00000000000003</v>
      </c>
      <c r="D27" s="28">
        <v>222.00000000000003</v>
      </c>
      <c r="E27" s="28">
        <v>224.22500000000002</v>
      </c>
      <c r="F27" s="28">
        <v>226.45000000000002</v>
      </c>
      <c r="G27" s="28">
        <v>230.90000000000003</v>
      </c>
      <c r="H27" s="28">
        <v>239.8</v>
      </c>
      <c r="I27" s="28">
        <v>248.70000000000002</v>
      </c>
      <c r="J27" s="28">
        <v>257.60000000000002</v>
      </c>
      <c r="K27" s="28">
        <v>266.5</v>
      </c>
      <c r="L27" s="28">
        <v>275.40000000000003</v>
      </c>
      <c r="M27" s="28">
        <v>284.3</v>
      </c>
      <c r="N27" s="28">
        <v>293.20000000000005</v>
      </c>
      <c r="O27" s="28">
        <v>302.10000000000002</v>
      </c>
      <c r="P27" s="28">
        <v>311</v>
      </c>
      <c r="Q27" s="28">
        <v>319.90000000000003</v>
      </c>
      <c r="R27" s="28">
        <v>328.8</v>
      </c>
      <c r="S27" s="28">
        <v>337.70000000000005</v>
      </c>
      <c r="T27" s="28">
        <v>346.6</v>
      </c>
      <c r="U27" s="28">
        <v>355.5</v>
      </c>
      <c r="V27" s="28">
        <v>364.4</v>
      </c>
      <c r="W27" s="28">
        <v>373.3</v>
      </c>
      <c r="X27" s="28">
        <v>382.20000000000005</v>
      </c>
      <c r="Y27" s="28">
        <v>391.1</v>
      </c>
      <c r="Z27" s="28">
        <v>400</v>
      </c>
      <c r="AA27" s="28" t="s">
        <v>115</v>
      </c>
    </row>
    <row r="28" spans="2:27" s="24" customFormat="1" ht="27.95" customHeight="1" x14ac:dyDescent="0.2">
      <c r="B28" s="29" t="s">
        <v>119</v>
      </c>
      <c r="C28" s="28"/>
      <c r="D28" s="28">
        <v>0</v>
      </c>
      <c r="E28" s="28">
        <v>451013.51351351518</v>
      </c>
      <c r="F28" s="28">
        <v>902027.02702703036</v>
      </c>
      <c r="G28" s="28">
        <v>1804054.0540540607</v>
      </c>
      <c r="H28" s="28">
        <v>3608108.1081081047</v>
      </c>
      <c r="I28" s="28">
        <v>5412162.1621621484</v>
      </c>
      <c r="J28" s="28">
        <v>7216216.2162162093</v>
      </c>
      <c r="K28" s="28">
        <v>9020270.2702702694</v>
      </c>
      <c r="L28" s="28">
        <v>10824324.32432433</v>
      </c>
      <c r="M28" s="28">
        <v>12628378.378378375</v>
      </c>
      <c r="N28" s="28">
        <v>14432432.432432435</v>
      </c>
      <c r="O28" s="28">
        <v>16236486.48648648</v>
      </c>
      <c r="P28" s="28">
        <v>18040540.540540539</v>
      </c>
      <c r="Q28" s="28">
        <v>19844594.594594602</v>
      </c>
      <c r="R28" s="28">
        <v>21648648.648648646</v>
      </c>
      <c r="S28" s="28">
        <v>23452702.702702705</v>
      </c>
      <c r="T28" s="28">
        <v>25256756.756756749</v>
      </c>
      <c r="U28" s="28">
        <v>27060810.810810808</v>
      </c>
      <c r="V28" s="28">
        <v>28864864.864864852</v>
      </c>
      <c r="W28" s="28">
        <v>30668918.918918915</v>
      </c>
      <c r="X28" s="28">
        <v>32472972.972972974</v>
      </c>
      <c r="Y28" s="28">
        <v>34277027.027027018</v>
      </c>
      <c r="Z28" s="28">
        <v>36081081.081081077</v>
      </c>
      <c r="AA28" s="28">
        <v>0.7</v>
      </c>
    </row>
    <row r="29" spans="2:27" s="24" customFormat="1" ht="27.95" customHeight="1" x14ac:dyDescent="0.2">
      <c r="B29" s="27"/>
      <c r="C29" s="23"/>
      <c r="D29" s="28">
        <v>55.500000000000007</v>
      </c>
      <c r="E29" s="28">
        <v>56.056250000000006</v>
      </c>
      <c r="F29" s="28">
        <v>56.612499999999997</v>
      </c>
      <c r="G29" s="28">
        <v>57.725000000000001</v>
      </c>
      <c r="H29" s="28">
        <v>59.95</v>
      </c>
      <c r="I29" s="28">
        <v>62.175000000000004</v>
      </c>
      <c r="J29" s="28">
        <v>64.400000000000006</v>
      </c>
      <c r="K29" s="28">
        <v>66.625</v>
      </c>
      <c r="L29" s="28">
        <v>68.850000000000009</v>
      </c>
      <c r="M29" s="28">
        <v>71.075000000000003</v>
      </c>
      <c r="N29" s="28">
        <v>73.300000000000011</v>
      </c>
      <c r="O29" s="28">
        <v>75.525000000000006</v>
      </c>
      <c r="P29" s="28">
        <v>77.75</v>
      </c>
      <c r="Q29" s="28">
        <v>79.975000000000009</v>
      </c>
      <c r="R29" s="28">
        <v>82.2</v>
      </c>
      <c r="S29" s="28">
        <v>84.425000000000011</v>
      </c>
      <c r="T29" s="28">
        <v>86.65</v>
      </c>
      <c r="U29" s="28">
        <v>88.875</v>
      </c>
      <c r="V29" s="28">
        <v>91.1</v>
      </c>
      <c r="W29" s="28">
        <v>93.325000000000003</v>
      </c>
      <c r="X29" s="28">
        <v>95.550000000000011</v>
      </c>
      <c r="Y29" s="28">
        <v>97.775000000000006</v>
      </c>
      <c r="Z29" s="28">
        <v>100</v>
      </c>
      <c r="AA29" s="28">
        <v>0</v>
      </c>
    </row>
    <row r="30" spans="2:27" s="24" customFormat="1" ht="27.95" customHeight="1" x14ac:dyDescent="0.2">
      <c r="B30" s="29" t="s">
        <v>118</v>
      </c>
      <c r="C30" s="28">
        <v>296</v>
      </c>
      <c r="D30" s="28">
        <v>296</v>
      </c>
      <c r="E30" s="28">
        <v>297.3</v>
      </c>
      <c r="F30" s="28">
        <v>298.60000000000002</v>
      </c>
      <c r="G30" s="28">
        <v>301.2</v>
      </c>
      <c r="H30" s="28">
        <v>306.39999999999998</v>
      </c>
      <c r="I30" s="28">
        <v>311.60000000000002</v>
      </c>
      <c r="J30" s="28">
        <v>316.8</v>
      </c>
      <c r="K30" s="28">
        <v>322</v>
      </c>
      <c r="L30" s="28">
        <v>327.2</v>
      </c>
      <c r="M30" s="28">
        <v>332.4</v>
      </c>
      <c r="N30" s="28">
        <v>337.6</v>
      </c>
      <c r="O30" s="28">
        <v>342.8</v>
      </c>
      <c r="P30" s="28">
        <v>348</v>
      </c>
      <c r="Q30" s="28">
        <v>353.2</v>
      </c>
      <c r="R30" s="28">
        <v>358.4</v>
      </c>
      <c r="S30" s="28">
        <v>363.6</v>
      </c>
      <c r="T30" s="28">
        <v>368.8</v>
      </c>
      <c r="U30" s="28">
        <v>374</v>
      </c>
      <c r="V30" s="28">
        <v>379.2</v>
      </c>
      <c r="W30" s="28">
        <v>384.4</v>
      </c>
      <c r="X30" s="28">
        <v>389.6</v>
      </c>
      <c r="Y30" s="28">
        <v>394.8</v>
      </c>
      <c r="Z30" s="28">
        <v>400</v>
      </c>
      <c r="AA30" s="28" t="s">
        <v>115</v>
      </c>
    </row>
    <row r="31" spans="2:27" s="24" customFormat="1" ht="27.75" customHeight="1" x14ac:dyDescent="0.2">
      <c r="B31" s="29" t="s">
        <v>117</v>
      </c>
      <c r="C31" s="28"/>
      <c r="D31" s="28">
        <v>0</v>
      </c>
      <c r="E31" s="28">
        <v>263513.51351351914</v>
      </c>
      <c r="F31" s="28">
        <v>527027.02702702163</v>
      </c>
      <c r="G31" s="28">
        <v>1054054.05405406</v>
      </c>
      <c r="H31" s="28">
        <v>2108108.1081081033</v>
      </c>
      <c r="I31" s="28">
        <v>3162162.1621621633</v>
      </c>
      <c r="J31" s="28">
        <v>4216216.2162162233</v>
      </c>
      <c r="K31" s="28">
        <v>5270270.2702702666</v>
      </c>
      <c r="L31" s="28">
        <v>6324324.3243243098</v>
      </c>
      <c r="M31" s="28">
        <v>7378378.3783783698</v>
      </c>
      <c r="N31" s="28">
        <v>8432432.4324324299</v>
      </c>
      <c r="O31" s="28">
        <v>9486486.486486489</v>
      </c>
      <c r="P31" s="28">
        <v>10540540.54054055</v>
      </c>
      <c r="Q31" s="28">
        <v>11594594.594594592</v>
      </c>
      <c r="R31" s="28">
        <v>12648648.648648636</v>
      </c>
      <c r="S31" s="28">
        <v>13702702.702702712</v>
      </c>
      <c r="T31" s="28">
        <v>14756756.756756756</v>
      </c>
      <c r="U31" s="28">
        <v>15810810.810810799</v>
      </c>
      <c r="V31" s="28">
        <v>16864864.86486486</v>
      </c>
      <c r="W31" s="28">
        <v>17918918.918918919</v>
      </c>
      <c r="X31" s="28">
        <v>18972972.972972978</v>
      </c>
      <c r="Y31" s="28">
        <v>20027027.027027022</v>
      </c>
      <c r="Z31" s="28">
        <v>21081081.081081081</v>
      </c>
      <c r="AA31" s="28">
        <v>0.6</v>
      </c>
    </row>
    <row r="32" spans="2:27" s="24" customFormat="1" ht="27.95" customHeight="1" x14ac:dyDescent="0.2">
      <c r="B32" s="15"/>
      <c r="C32" s="28"/>
      <c r="D32" s="28">
        <v>74</v>
      </c>
      <c r="E32" s="28">
        <v>74.325000000000003</v>
      </c>
      <c r="F32" s="28">
        <v>74.650000000000006</v>
      </c>
      <c r="G32" s="28">
        <v>75.3</v>
      </c>
      <c r="H32" s="28">
        <v>76.599999999999994</v>
      </c>
      <c r="I32" s="28">
        <v>77.900000000000006</v>
      </c>
      <c r="J32" s="28">
        <v>79.2</v>
      </c>
      <c r="K32" s="28">
        <v>80.5</v>
      </c>
      <c r="L32" s="28">
        <v>81.8</v>
      </c>
      <c r="M32" s="28">
        <v>83.1</v>
      </c>
      <c r="N32" s="28">
        <v>84.4</v>
      </c>
      <c r="O32" s="28">
        <v>85.7</v>
      </c>
      <c r="P32" s="28">
        <v>87</v>
      </c>
      <c r="Q32" s="28">
        <v>88.3</v>
      </c>
      <c r="R32" s="28">
        <v>89.6</v>
      </c>
      <c r="S32" s="28">
        <v>90.9</v>
      </c>
      <c r="T32" s="28">
        <v>92.2</v>
      </c>
      <c r="U32" s="28">
        <v>93.5</v>
      </c>
      <c r="V32" s="28">
        <v>94.8</v>
      </c>
      <c r="W32" s="28">
        <v>96.1</v>
      </c>
      <c r="X32" s="28">
        <v>97.4</v>
      </c>
      <c r="Y32" s="28">
        <v>98.7</v>
      </c>
      <c r="Z32" s="28">
        <v>100</v>
      </c>
      <c r="AA32" s="28" t="s">
        <v>0</v>
      </c>
    </row>
    <row r="33" spans="2:27" s="24" customFormat="1" ht="27.95" customHeight="1" x14ac:dyDescent="0.2">
      <c r="B33" s="29" t="s">
        <v>116</v>
      </c>
      <c r="C33" s="28">
        <v>-74.000000000000071</v>
      </c>
      <c r="D33" s="28">
        <v>-74.000000000000071</v>
      </c>
      <c r="E33" s="28">
        <v>-68.075000000000074</v>
      </c>
      <c r="F33" s="28">
        <v>-62.15000000000007</v>
      </c>
      <c r="G33" s="28">
        <v>-50.300000000000068</v>
      </c>
      <c r="H33" s="28">
        <v>-26.600000000000065</v>
      </c>
      <c r="I33" s="28">
        <v>-2.9000000000000625</v>
      </c>
      <c r="J33" s="28">
        <v>20.79999999999994</v>
      </c>
      <c r="K33" s="28">
        <v>44.499999999999943</v>
      </c>
      <c r="L33" s="28">
        <v>68.199999999999946</v>
      </c>
      <c r="M33" s="28">
        <v>91.899999999999935</v>
      </c>
      <c r="N33" s="28">
        <v>115.59999999999995</v>
      </c>
      <c r="O33" s="28">
        <v>139.29999999999995</v>
      </c>
      <c r="P33" s="28">
        <v>162.99999999999994</v>
      </c>
      <c r="Q33" s="28">
        <v>186.7</v>
      </c>
      <c r="R33" s="28">
        <v>210.39999999999998</v>
      </c>
      <c r="S33" s="28">
        <v>234.09999999999997</v>
      </c>
      <c r="T33" s="28">
        <v>257.79999999999995</v>
      </c>
      <c r="U33" s="28">
        <v>281.5</v>
      </c>
      <c r="V33" s="28">
        <v>305.2</v>
      </c>
      <c r="W33" s="28">
        <v>328.9</v>
      </c>
      <c r="X33" s="28">
        <v>352.6</v>
      </c>
      <c r="Y33" s="28">
        <v>376.29999999999995</v>
      </c>
      <c r="Z33" s="28">
        <v>400</v>
      </c>
      <c r="AA33" s="28" t="s">
        <v>115</v>
      </c>
    </row>
    <row r="34" spans="2:27" s="24" customFormat="1" ht="27.95" customHeight="1" x14ac:dyDescent="0.2">
      <c r="B34" s="29" t="s">
        <v>114</v>
      </c>
      <c r="C34" s="28"/>
      <c r="D34" s="28">
        <v>0</v>
      </c>
      <c r="E34" s="28">
        <v>1201013.5135135157</v>
      </c>
      <c r="F34" s="28">
        <v>2402027.0270270314</v>
      </c>
      <c r="G34" s="28">
        <v>4804054.0540540628</v>
      </c>
      <c r="H34" s="28">
        <v>9608108.108108094</v>
      </c>
      <c r="I34" s="28">
        <v>14412162.162162157</v>
      </c>
      <c r="J34" s="28">
        <v>19216216.216216221</v>
      </c>
      <c r="K34" s="28">
        <v>24020270.270270266</v>
      </c>
      <c r="L34" s="28">
        <v>28824324.324324328</v>
      </c>
      <c r="M34" s="28">
        <v>33628378.378378376</v>
      </c>
      <c r="N34" s="28">
        <v>38432432.432432443</v>
      </c>
      <c r="O34" s="28">
        <v>43236486.486486487</v>
      </c>
      <c r="P34" s="28">
        <v>48040540.540540531</v>
      </c>
      <c r="Q34" s="28">
        <v>52844594.594594598</v>
      </c>
      <c r="R34" s="28">
        <v>57648648.648648657</v>
      </c>
      <c r="S34" s="28">
        <v>62452702.702702709</v>
      </c>
      <c r="T34" s="28">
        <v>67256756.756756753</v>
      </c>
      <c r="U34" s="28">
        <v>72060810.810810819</v>
      </c>
      <c r="V34" s="28">
        <v>76864864.864864886</v>
      </c>
      <c r="W34" s="28">
        <v>81668918.918918923</v>
      </c>
      <c r="X34" s="28">
        <v>86472972.972972989</v>
      </c>
      <c r="Y34" s="28">
        <v>91277027.027027041</v>
      </c>
      <c r="Z34" s="28">
        <v>96081081.081081092</v>
      </c>
      <c r="AA34" s="28">
        <v>1.1000000000000001</v>
      </c>
    </row>
    <row r="35" spans="2:27" s="24" customFormat="1" ht="27.95" customHeight="1" x14ac:dyDescent="0.2">
      <c r="B35" s="27"/>
      <c r="C35" s="23"/>
      <c r="D35" s="28">
        <v>-18.500000000000018</v>
      </c>
      <c r="E35" s="28">
        <v>-17.018750000000018</v>
      </c>
      <c r="F35" s="28">
        <v>-15.537500000000017</v>
      </c>
      <c r="G35" s="28">
        <v>-12.575000000000017</v>
      </c>
      <c r="H35" s="28">
        <v>-6.6500000000000172</v>
      </c>
      <c r="I35" s="28">
        <v>-0.72500000000001563</v>
      </c>
      <c r="J35" s="28">
        <v>5.1999999999999851</v>
      </c>
      <c r="K35" s="28">
        <v>11.124999999999986</v>
      </c>
      <c r="L35" s="28">
        <v>17.049999999999986</v>
      </c>
      <c r="M35" s="28">
        <v>22.974999999999984</v>
      </c>
      <c r="N35" s="28">
        <v>28.899999999999988</v>
      </c>
      <c r="O35" s="28">
        <v>34.824999999999989</v>
      </c>
      <c r="P35" s="28">
        <v>40.749999999999986</v>
      </c>
      <c r="Q35" s="28">
        <v>46.674999999999997</v>
      </c>
      <c r="R35" s="28">
        <v>52.599999999999994</v>
      </c>
      <c r="S35" s="28">
        <v>58.524999999999991</v>
      </c>
      <c r="T35" s="28">
        <v>64.449999999999989</v>
      </c>
      <c r="U35" s="28">
        <v>70.375</v>
      </c>
      <c r="V35" s="28">
        <v>76.3</v>
      </c>
      <c r="W35" s="28">
        <v>82.224999999999994</v>
      </c>
      <c r="X35" s="28">
        <v>88.15</v>
      </c>
      <c r="Y35" s="28">
        <v>94.074999999999989</v>
      </c>
      <c r="Z35" s="28">
        <v>100</v>
      </c>
      <c r="AA35" s="28">
        <v>0</v>
      </c>
    </row>
    <row r="36" spans="2:27" s="24" customFormat="1" ht="27.95" customHeight="1" x14ac:dyDescent="0.2">
      <c r="B36" s="27"/>
      <c r="C36" s="23"/>
      <c r="D36" s="27"/>
      <c r="E36" s="26"/>
      <c r="F36" s="23"/>
      <c r="G36" s="25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</row>
    <row r="37" spans="2:27" ht="27.95" customHeight="1" x14ac:dyDescent="0.25">
      <c r="B37" s="22" t="s">
        <v>113</v>
      </c>
      <c r="C37" s="23"/>
      <c r="D37" s="23"/>
      <c r="E37" s="10"/>
      <c r="F37" s="22" t="s">
        <v>112</v>
      </c>
      <c r="G37" s="22" t="s">
        <v>111</v>
      </c>
      <c r="H37" s="22" t="s">
        <v>106</v>
      </c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</row>
    <row r="38" spans="2:27" ht="27.95" customHeight="1" x14ac:dyDescent="0.25">
      <c r="B38" s="12" t="s">
        <v>110</v>
      </c>
      <c r="C38" s="20">
        <v>75000000</v>
      </c>
      <c r="D38" s="18">
        <v>92.5</v>
      </c>
      <c r="E38" s="10"/>
      <c r="F38" s="12">
        <v>1</v>
      </c>
      <c r="G38" s="16">
        <v>75000000</v>
      </c>
      <c r="H38" s="12">
        <v>370</v>
      </c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</row>
    <row r="39" spans="2:27" ht="27.95" customHeight="1" x14ac:dyDescent="0.25">
      <c r="B39" s="12" t="s">
        <v>109</v>
      </c>
      <c r="C39" s="20">
        <v>81081081.081081092</v>
      </c>
      <c r="D39" s="18">
        <v>100</v>
      </c>
      <c r="E39" s="10"/>
      <c r="F39" s="22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</row>
    <row r="40" spans="2:27" ht="27.95" customHeight="1" x14ac:dyDescent="0.25">
      <c r="B40" s="12" t="s">
        <v>108</v>
      </c>
      <c r="C40" s="14">
        <v>100</v>
      </c>
      <c r="D40" s="14">
        <v>100</v>
      </c>
      <c r="E40" s="10"/>
      <c r="F40" s="12" t="s">
        <v>108</v>
      </c>
      <c r="G40" s="21">
        <v>400</v>
      </c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</row>
    <row r="41" spans="2:27" ht="27.95" customHeight="1" x14ac:dyDescent="0.25">
      <c r="B41" s="12" t="s">
        <v>107</v>
      </c>
      <c r="C41" s="14">
        <v>75</v>
      </c>
      <c r="D41" s="14">
        <v>75</v>
      </c>
      <c r="E41" s="10"/>
      <c r="F41" s="12" t="s">
        <v>107</v>
      </c>
      <c r="G41" s="12">
        <v>300</v>
      </c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</row>
    <row r="42" spans="2:27" ht="27.95" customHeight="1" x14ac:dyDescent="0.25">
      <c r="B42" s="12" t="s">
        <v>106</v>
      </c>
      <c r="C42" s="14">
        <v>92.5</v>
      </c>
      <c r="D42" s="14">
        <v>92.5</v>
      </c>
      <c r="E42" s="10"/>
      <c r="F42" s="12" t="s">
        <v>98</v>
      </c>
      <c r="G42" s="17">
        <v>100</v>
      </c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</row>
    <row r="43" spans="2:27" ht="27.95" customHeight="1" x14ac:dyDescent="0.25">
      <c r="B43" s="12" t="s">
        <v>105</v>
      </c>
      <c r="C43" s="13">
        <v>0</v>
      </c>
      <c r="D43" s="20">
        <v>150000000.00000003</v>
      </c>
      <c r="E43" s="10"/>
      <c r="F43" s="12" t="s">
        <v>104</v>
      </c>
      <c r="G43" s="17">
        <v>-10</v>
      </c>
      <c r="H43" s="17">
        <v>-10</v>
      </c>
      <c r="I43" s="19" t="s">
        <v>103</v>
      </c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</row>
    <row r="44" spans="2:27" ht="27.95" customHeight="1" x14ac:dyDescent="0.25">
      <c r="B44" s="12" t="s">
        <v>102</v>
      </c>
      <c r="C44" s="14">
        <v>137.5</v>
      </c>
      <c r="D44" s="18">
        <v>137.5</v>
      </c>
      <c r="E44" s="10"/>
      <c r="F44" s="12" t="s">
        <v>101</v>
      </c>
      <c r="G44" s="17">
        <v>-2.5</v>
      </c>
      <c r="H44" s="17">
        <v>-2.5</v>
      </c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</row>
    <row r="45" spans="2:27" ht="27.95" customHeight="1" x14ac:dyDescent="0.25">
      <c r="B45" s="12" t="s">
        <v>100</v>
      </c>
      <c r="C45" s="14">
        <v>37.5</v>
      </c>
      <c r="D45" s="13">
        <v>7500000</v>
      </c>
      <c r="E45" s="10"/>
      <c r="F45" s="12" t="s">
        <v>99</v>
      </c>
      <c r="G45" s="17">
        <v>75</v>
      </c>
      <c r="H45" s="16">
        <v>0</v>
      </c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</row>
    <row r="46" spans="2:27" ht="27.95" customHeight="1" x14ac:dyDescent="0.25">
      <c r="B46" s="12" t="s">
        <v>98</v>
      </c>
      <c r="C46" s="14">
        <v>87.5</v>
      </c>
      <c r="D46" s="13">
        <v>7500000</v>
      </c>
      <c r="E46" s="10"/>
      <c r="F46" s="12" t="s">
        <v>97</v>
      </c>
      <c r="G46" s="15" t="s">
        <v>96</v>
      </c>
      <c r="H46" s="15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</row>
    <row r="47" spans="2:27" ht="27.95" customHeight="1" x14ac:dyDescent="0.25">
      <c r="B47" s="12" t="s">
        <v>95</v>
      </c>
      <c r="C47" s="14">
        <v>118.75</v>
      </c>
      <c r="D47" s="13">
        <v>7500000</v>
      </c>
      <c r="E47" s="10"/>
      <c r="F47" s="12" t="s">
        <v>94</v>
      </c>
      <c r="G47" s="11" t="s">
        <v>92</v>
      </c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</row>
    <row r="48" spans="2:27" ht="27.95" customHeight="1" x14ac:dyDescent="0.25"/>
    <row r="49" s="9" customFormat="1" ht="15" hidden="1" customHeight="1" x14ac:dyDescent="0.25"/>
    <row r="50" s="9" customFormat="1" ht="15" hidden="1" customHeight="1" x14ac:dyDescent="0.25"/>
    <row r="51" s="9" customFormat="1" ht="15" hidden="1" customHeight="1" x14ac:dyDescent="0.25"/>
    <row r="52" s="9" customFormat="1" ht="15" hidden="1" customHeight="1" x14ac:dyDescent="0.25"/>
    <row r="53" s="9" customFormat="1" ht="15" hidden="1" customHeight="1" x14ac:dyDescent="0.25"/>
    <row r="54" s="9" customFormat="1" ht="15" hidden="1" customHeight="1" x14ac:dyDescent="0.25"/>
    <row r="55" s="9" customFormat="1" ht="15" hidden="1" customHeight="1" x14ac:dyDescent="0.25"/>
    <row r="56" s="9" customFormat="1" ht="15" hidden="1" customHeight="1" x14ac:dyDescent="0.25"/>
    <row r="57" s="9" customFormat="1" ht="15" hidden="1" customHeight="1" x14ac:dyDescent="0.25"/>
    <row r="58" s="9" customFormat="1" ht="15" hidden="1" customHeight="1" x14ac:dyDescent="0.25"/>
    <row r="59" s="9" customFormat="1" ht="15" hidden="1" customHeight="1" x14ac:dyDescent="0.25"/>
    <row r="60" s="9" customFormat="1" ht="15" hidden="1" customHeight="1" x14ac:dyDescent="0.25"/>
    <row r="61" s="9" customFormat="1" ht="15" hidden="1" customHeight="1" x14ac:dyDescent="0.25"/>
    <row r="62" s="9" customFormat="1" ht="15" hidden="1" customHeight="1" x14ac:dyDescent="0.25"/>
    <row r="63" s="9" customFormat="1" ht="15" hidden="1" customHeight="1" x14ac:dyDescent="0.25"/>
    <row r="64" s="9" customFormat="1" ht="15" hidden="1" customHeight="1" x14ac:dyDescent="0.25"/>
    <row r="65" s="9" customFormat="1" ht="15" hidden="1" customHeight="1" x14ac:dyDescent="0.25"/>
    <row r="66" s="9" customFormat="1" ht="15" hidden="1" customHeight="1" x14ac:dyDescent="0.25"/>
    <row r="67" s="9" customFormat="1" ht="15" hidden="1" customHeight="1" x14ac:dyDescent="0.25"/>
    <row r="68" s="9" customFormat="1" ht="15" hidden="1" customHeight="1" x14ac:dyDescent="0.25"/>
    <row r="69" s="9" customFormat="1" ht="15" hidden="1" customHeight="1" x14ac:dyDescent="0.25"/>
    <row r="70" s="9" customFormat="1" ht="15" hidden="1" customHeight="1" x14ac:dyDescent="0.25"/>
    <row r="71" s="9" customFormat="1" ht="15" hidden="1" customHeight="1" x14ac:dyDescent="0.25"/>
    <row r="72" s="9" customFormat="1" ht="15" hidden="1" customHeight="1" x14ac:dyDescent="0.25"/>
    <row r="73" s="9" customFormat="1" ht="15" hidden="1" customHeight="1" x14ac:dyDescent="0.25"/>
    <row r="74" s="9" customFormat="1" ht="15" hidden="1" customHeight="1" x14ac:dyDescent="0.25"/>
    <row r="75" s="9" customFormat="1" ht="15" hidden="1" customHeight="1" x14ac:dyDescent="0.25"/>
    <row r="76" s="9" customFormat="1" ht="15" hidden="1" customHeight="1" x14ac:dyDescent="0.25"/>
    <row r="77" s="9" customFormat="1" ht="15" hidden="1" customHeight="1" x14ac:dyDescent="0.25"/>
    <row r="78" s="9" customFormat="1" ht="15" hidden="1" customHeight="1" x14ac:dyDescent="0.25"/>
    <row r="79" s="9" customFormat="1" ht="15" hidden="1" customHeight="1" x14ac:dyDescent="0.25"/>
    <row r="80" s="9" customFormat="1" ht="15" hidden="1" customHeight="1" x14ac:dyDescent="0.25"/>
  </sheetData>
  <sheetProtection algorithmName="SHA-512" hashValue="nsWEa1FTfGe0FzO7T3erEvj4pbdKqs/FWBOhNhtTLKpU8oTQRK4VJSA+osjsf3TFGOVdaMN84xhDR5zfiQPM3w==" saltValue="dZreDKfuHWbiLCYhfchLHw==" spinCount="100000" sheet="1" objects="1" scenarios="1"/>
  <mergeCells count="2">
    <mergeCell ref="B2:E4"/>
    <mergeCell ref="C9:J10"/>
  </mergeCells>
  <conditionalFormatting sqref="D18:D35 AA17:AA35">
    <cfRule type="expression" dxfId="32" priority="33">
      <formula>ISERROR(D17)</formula>
    </cfRule>
  </conditionalFormatting>
  <conditionalFormatting sqref="D21">
    <cfRule type="expression" dxfId="31" priority="32">
      <formula>ISERROR(D21)</formula>
    </cfRule>
  </conditionalFormatting>
  <conditionalFormatting sqref="D24">
    <cfRule type="expression" dxfId="30" priority="31">
      <formula>ISERROR(D24)</formula>
    </cfRule>
  </conditionalFormatting>
  <conditionalFormatting sqref="D27">
    <cfRule type="expression" dxfId="29" priority="30">
      <formula>ISERROR(D27)</formula>
    </cfRule>
  </conditionalFormatting>
  <conditionalFormatting sqref="D30">
    <cfRule type="expression" dxfId="28" priority="29">
      <formula>ISERROR(D30)</formula>
    </cfRule>
  </conditionalFormatting>
  <conditionalFormatting sqref="D33">
    <cfRule type="expression" dxfId="27" priority="28">
      <formula>ISERROR(D33)</formula>
    </cfRule>
  </conditionalFormatting>
  <conditionalFormatting sqref="E21">
    <cfRule type="expression" dxfId="26" priority="25">
      <formula>ISERROR(E21)</formula>
    </cfRule>
  </conditionalFormatting>
  <conditionalFormatting sqref="E24">
    <cfRule type="expression" dxfId="25" priority="24">
      <formula>ISERROR(E24)</formula>
    </cfRule>
  </conditionalFormatting>
  <conditionalFormatting sqref="E27">
    <cfRule type="expression" dxfId="24" priority="23">
      <formula>ISERROR(E27)</formula>
    </cfRule>
  </conditionalFormatting>
  <conditionalFormatting sqref="D17:Z35">
    <cfRule type="expression" dxfId="23" priority="27">
      <formula>ISERROR(D17)</formula>
    </cfRule>
  </conditionalFormatting>
  <conditionalFormatting sqref="E33">
    <cfRule type="expression" dxfId="22" priority="21">
      <formula>ISERROR(E33)</formula>
    </cfRule>
  </conditionalFormatting>
  <conditionalFormatting sqref="F17:Z17">
    <cfRule type="expression" dxfId="21" priority="13">
      <formula>ISERROR(F17)</formula>
    </cfRule>
  </conditionalFormatting>
  <conditionalFormatting sqref="E17">
    <cfRule type="expression" dxfId="20" priority="20">
      <formula>ISERROR(E17)</formula>
    </cfRule>
  </conditionalFormatting>
  <conditionalFormatting sqref="E18:E35">
    <cfRule type="expression" dxfId="19" priority="26">
      <formula>ISERROR(E18)</formula>
    </cfRule>
  </conditionalFormatting>
  <conditionalFormatting sqref="E30">
    <cfRule type="expression" dxfId="18" priority="22">
      <formula>ISERROR(E30)</formula>
    </cfRule>
  </conditionalFormatting>
  <conditionalFormatting sqref="F18:Z35">
    <cfRule type="expression" dxfId="17" priority="19">
      <formula>ISERROR(F18)</formula>
    </cfRule>
  </conditionalFormatting>
  <conditionalFormatting sqref="F21:Z21">
    <cfRule type="expression" dxfId="16" priority="18">
      <formula>ISERROR(F21)</formula>
    </cfRule>
  </conditionalFormatting>
  <conditionalFormatting sqref="F24:Z24">
    <cfRule type="expression" dxfId="15" priority="17">
      <formula>ISERROR(F24)</formula>
    </cfRule>
  </conditionalFormatting>
  <conditionalFormatting sqref="F27:Z27">
    <cfRule type="expression" dxfId="14" priority="16">
      <formula>ISERROR(F27)</formula>
    </cfRule>
  </conditionalFormatting>
  <conditionalFormatting sqref="F30:Z30">
    <cfRule type="expression" dxfId="13" priority="15">
      <formula>ISERROR(F30)</formula>
    </cfRule>
  </conditionalFormatting>
  <conditionalFormatting sqref="F33:Z33">
    <cfRule type="expression" dxfId="12" priority="14">
      <formula>ISERROR(F33)</formula>
    </cfRule>
  </conditionalFormatting>
  <conditionalFormatting sqref="C18">
    <cfRule type="expression" dxfId="11" priority="12">
      <formula>ISERROR(C18)</formula>
    </cfRule>
  </conditionalFormatting>
  <conditionalFormatting sqref="C18">
    <cfRule type="expression" dxfId="10" priority="11">
      <formula>ISERROR(C18)</formula>
    </cfRule>
  </conditionalFormatting>
  <conditionalFormatting sqref="C21">
    <cfRule type="expression" dxfId="9" priority="10">
      <formula>ISERROR(C21)</formula>
    </cfRule>
  </conditionalFormatting>
  <conditionalFormatting sqref="C21">
    <cfRule type="expression" dxfId="8" priority="9">
      <formula>ISERROR(C21)</formula>
    </cfRule>
  </conditionalFormatting>
  <conditionalFormatting sqref="C24">
    <cfRule type="expression" dxfId="7" priority="8">
      <formula>ISERROR(C24)</formula>
    </cfRule>
  </conditionalFormatting>
  <conditionalFormatting sqref="C24">
    <cfRule type="expression" dxfId="6" priority="7">
      <formula>ISERROR(C24)</formula>
    </cfRule>
  </conditionalFormatting>
  <conditionalFormatting sqref="C27">
    <cfRule type="expression" dxfId="5" priority="6">
      <formula>ISERROR(C27)</formula>
    </cfRule>
  </conditionalFormatting>
  <conditionalFormatting sqref="C27">
    <cfRule type="expression" dxfId="4" priority="5">
      <formula>ISERROR(C27)</formula>
    </cfRule>
  </conditionalFormatting>
  <conditionalFormatting sqref="C30">
    <cfRule type="expression" dxfId="3" priority="4">
      <formula>ISERROR(C30)</formula>
    </cfRule>
  </conditionalFormatting>
  <conditionalFormatting sqref="C30">
    <cfRule type="expression" dxfId="2" priority="3">
      <formula>ISERROR(C30)</formula>
    </cfRule>
  </conditionalFormatting>
  <conditionalFormatting sqref="C33">
    <cfRule type="expression" dxfId="1" priority="2">
      <formula>ISERROR(C33)</formula>
    </cfRule>
  </conditionalFormatting>
  <conditionalFormatting sqref="C33">
    <cfRule type="expression" dxfId="0" priority="1">
      <formula>ISERROR(C33)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Samenvatting</vt:lpstr>
      <vt:lpstr>Functionals | Migratie</vt:lpstr>
      <vt:lpstr>Gesprekskosten Inbound</vt:lpstr>
      <vt:lpstr>Gesprekskosten Outbound</vt:lpstr>
      <vt:lpstr>Additionele dienstverlening</vt:lpstr>
      <vt:lpstr>BPK-Grafiek</vt:lpstr>
      <vt:lpstr>DATA</vt:lpstr>
    </vt:vector>
  </TitlesOfParts>
  <Company>Ministerie van Financien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Pieter P.C. van Dorth</dc:creator>
  <cp:lastModifiedBy>Jaques J. Heeren</cp:lastModifiedBy>
  <dcterms:created xsi:type="dcterms:W3CDTF">2020-11-12T13:38:32Z</dcterms:created>
  <dcterms:modified xsi:type="dcterms:W3CDTF">2023-12-18T15:00:13Z</dcterms:modified>
</cp:coreProperties>
</file>