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mc:AlternateContent xmlns:mc="http://schemas.openxmlformats.org/markup-compatibility/2006">
    <mc:Choice Requires="x15">
      <x15ac:absPath xmlns:x15ac="http://schemas.microsoft.com/office/spreadsheetml/2010/11/ac" url="\\pc.belastingdienst.nl\EDF\SSO-CFD\UG_HKT_Inkoop-UNIT\83-INKOOPDOSSIER- INKOOP\IUC23\IUC23-633 Losse Inrichting\04 - BESCHR DOCUMENTEN\Review Shaneeza\"/>
    </mc:Choice>
  </mc:AlternateContent>
  <xr:revisionPtr revIDLastSave="0" documentId="13_ncr:1_{A08407A4-F02C-400D-AE07-A2A811375AD4}" xr6:coauthVersionLast="47" xr6:coauthVersionMax="47" xr10:uidLastSave="{00000000-0000-0000-0000-000000000000}"/>
  <bookViews>
    <workbookView xWindow="28680" yWindow="-120" windowWidth="29040" windowHeight="15840" tabRatio="723" activeTab="1" xr2:uid="{00000000-000D-0000-FFFF-FFFF00000000}"/>
  </bookViews>
  <sheets>
    <sheet name="Toelichting Berekening" sheetId="15" r:id="rId1"/>
    <sheet name="Kengetallen" sheetId="11" r:id="rId2"/>
    <sheet name="HULP" sheetId="14" state="hidden" r:id="rId3"/>
  </sheets>
  <externalReferences>
    <externalReference r:id="rId4"/>
  </externalReferences>
  <definedNames>
    <definedName name="AantalPercelenIngeschreven">[1]Parameters!$E$19</definedName>
    <definedName name="CurrentRatioGemiddeld">Kengetallen!$H$40</definedName>
    <definedName name="CurrentRatioN">Kengetallen!$D$40</definedName>
    <definedName name="CurrentRatioNmin1">Kengetallen!$E$40</definedName>
    <definedName name="CurrentRatioNmin2">Kengetallen!$F$40</definedName>
    <definedName name="EigenVermogenN">Kengetallen!$D$26</definedName>
    <definedName name="EigenVermogenNmin1">Kengetallen!$E$26</definedName>
    <definedName name="EigenVermogenNmin2">Kengetallen!$F$26</definedName>
    <definedName name="InschrijvenPerceel1">[1]Parameters!$E$15</definedName>
    <definedName name="InschrijvenPerceel2">[1]Parameters!$E$16</definedName>
    <definedName name="InschrijvenPerceel3">[1]Parameters!$E$17</definedName>
    <definedName name="InschrijvenPerceel4">[1]Parameters!$E$18</definedName>
    <definedName name="JaNee">#REF!</definedName>
    <definedName name="LiquideMiddelenN">Kengetallen!$D$22</definedName>
    <definedName name="LiquideMiddelenNmin1">Kengetallen!$E$22</definedName>
    <definedName name="LiquideMiddelenNmin2">Kengetallen!$F$22</definedName>
    <definedName name="MijnGrenzen">#REF!</definedName>
    <definedName name="Multiperceelfactor">[1]Parameters!$C$10</definedName>
    <definedName name="NaamAanbesteding">#REF!</definedName>
    <definedName name="NaamPerceel1">#REF!</definedName>
    <definedName name="NaamPerceel2">#REF!</definedName>
    <definedName name="NaamPerceel3">#REF!</definedName>
    <definedName name="NaamPerceel4">#REF!</definedName>
    <definedName name="NettoResultaatN">Kengetallen!$D$32</definedName>
    <definedName name="NettoResultaatNmin1">Kengetallen!$E$32</definedName>
    <definedName name="NettoResultaatNmin2">Kengetallen!$F$32</definedName>
    <definedName name="OmzetGemiddeld">#REF!</definedName>
    <definedName name="OmzetN">Kengetallen!#REF!</definedName>
    <definedName name="OmzetNmin1">Kengetallen!#REF!</definedName>
    <definedName name="OmzetNmin2">Kengetallen!#REF!</definedName>
    <definedName name="Omzetwaarde">[1]Parameters!$F$19</definedName>
    <definedName name="Perceelsom">[1]Parameters!$F$15:$F$18</definedName>
    <definedName name="Qmax">#REF!</definedName>
    <definedName name="Qmin">#REF!</definedName>
    <definedName name="RentabiliteitGemiddeld">Kengetallen!$H$39</definedName>
    <definedName name="RentabiliteitN">Kengetallen!$D$39</definedName>
    <definedName name="RentabiliteitNmin1">Kengetallen!$E$39</definedName>
    <definedName name="RentabiliteitNmin2">Kengetallen!$F$39</definedName>
    <definedName name="RentabiliteitTVN">Kengetallen!$F$39</definedName>
    <definedName name="SolvabiliteitGemiddeld">Kengetallen!$H$38</definedName>
    <definedName name="SolvabiliteitN">Kengetallen!$D$38</definedName>
    <definedName name="SolvabiliteitNmin1">Kengetallen!$E$38</definedName>
    <definedName name="SolvabiliteitNmin2">Kengetallen!$F$38</definedName>
    <definedName name="TotaalVermogenN">Kengetallen!$D$18</definedName>
    <definedName name="TotaalVermogenNmin1">Kengetallen!$E$18</definedName>
    <definedName name="TotaalVermogenNmin2">Kengetallen!$F$18</definedName>
    <definedName name="VasteActivaN">Kengetallen!$D$20</definedName>
    <definedName name="VasteActivaNmin1">Kengetallen!$E$20</definedName>
    <definedName name="VasteActivaNmin2">Kengetallen!$F$20</definedName>
    <definedName name="VlottendeActivaN">Kengetallen!$D$23</definedName>
    <definedName name="VlottendeActivaNmin1">Kengetallen!$E$23</definedName>
    <definedName name="VlottendeActivaNmin2">Kengetallen!$F$23</definedName>
    <definedName name="VreemdVermogenKortN">Kengetallen!$D$28</definedName>
    <definedName name="VreemdVermogenKortNmin1">Kengetallen!$E$28</definedName>
    <definedName name="VreemdVermogenKortNmin2">Kengetallen!$F$28</definedName>
    <definedName name="VreemdVermogenLangN">Kengetallen!$D$27</definedName>
    <definedName name="VreemdVermogenLangNmin1">Kengetallen!$E$27</definedName>
    <definedName name="VreemdVermogenLangNmin2">Kengetallen!$F$27</definedName>
    <definedName name="VreemdVermogenN">Kengetallen!$D$29</definedName>
    <definedName name="VreemdVermogenNmin1">Kengetallen!$E$29</definedName>
    <definedName name="VreemdVermogenNmin2">Kengetallen!$F$29</definedName>
    <definedName name="WeegfactorjaarN">HULP!$C$7</definedName>
    <definedName name="WeegfactorjaarNmin1">HULP!$C$8</definedName>
    <definedName name="WeegfactorjaarNmin2">HULP!$C$9</definedName>
    <definedName name="WeegfactorNmin2">Kengetallen!$V$5</definedName>
    <definedName name="weegfactortotaal">Kengetallen!#REF!</definedName>
    <definedName name="x_PrijsQmax">#REF!</definedName>
    <definedName name="x_Qref">#REF!</definedName>
    <definedName name="x_waardeQma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 i="14" l="1"/>
  <c r="D8" i="14" s="1"/>
  <c r="D9" i="14" s="1"/>
  <c r="D19" i="14" l="1"/>
  <c r="B15" i="15" s="1"/>
  <c r="C48" i="11" l="1"/>
  <c r="C50" i="11"/>
  <c r="D61" i="14" l="1"/>
  <c r="E61" i="14" s="1"/>
  <c r="F61" i="14" s="1"/>
  <c r="G61" i="14" s="1"/>
  <c r="H61" i="14" s="1"/>
  <c r="I61" i="14" s="1"/>
  <c r="J61" i="14" s="1"/>
  <c r="B70" i="15"/>
  <c r="B66" i="15"/>
  <c r="B64" i="15"/>
  <c r="C98" i="15"/>
  <c r="C97" i="15"/>
  <c r="C58" i="15"/>
  <c r="C57" i="15"/>
  <c r="C20" i="15" l="1"/>
  <c r="C26" i="15"/>
  <c r="D26" i="15"/>
  <c r="B26" i="15"/>
  <c r="C25" i="15"/>
  <c r="E15" i="14" l="1"/>
  <c r="C30" i="15" s="1"/>
  <c r="C28" i="14"/>
  <c r="D28" i="14" s="1"/>
  <c r="E28" i="14" s="1"/>
  <c r="I10" i="14"/>
  <c r="D95" i="14"/>
  <c r="E95" i="14"/>
  <c r="F95" i="14"/>
  <c r="G95" i="14"/>
  <c r="H95" i="14"/>
  <c r="G52" i="11"/>
  <c r="G50" i="11"/>
  <c r="C52" i="11"/>
  <c r="F28" i="14" l="1"/>
  <c r="G28" i="14" s="1"/>
  <c r="H28" i="14" s="1"/>
  <c r="I28" i="14" s="1"/>
  <c r="J28" i="14" s="1"/>
  <c r="K28" i="14" s="1"/>
  <c r="B61" i="15"/>
  <c r="B65" i="15"/>
  <c r="G48" i="11"/>
  <c r="B58" i="11" s="1"/>
  <c r="C21" i="15"/>
  <c r="E26" i="15"/>
  <c r="E16" i="11" l="1"/>
  <c r="E34" i="11" s="1"/>
  <c r="E17" i="11"/>
  <c r="F17" i="11" s="1"/>
  <c r="D21" i="11"/>
  <c r="D23" i="11" s="1"/>
  <c r="D24" i="11" s="1"/>
  <c r="E21" i="11"/>
  <c r="E23" i="11" s="1"/>
  <c r="F21" i="11"/>
  <c r="F23" i="11"/>
  <c r="F24" i="11" s="1"/>
  <c r="D28" i="11"/>
  <c r="E28" i="11"/>
  <c r="F28" i="11"/>
  <c r="D29" i="11"/>
  <c r="E29" i="11"/>
  <c r="F29" i="11"/>
  <c r="D34" i="11"/>
  <c r="D36" i="11"/>
  <c r="E36" i="11"/>
  <c r="F36" i="11"/>
  <c r="D38" i="11"/>
  <c r="E38" i="11"/>
  <c r="F38" i="11"/>
  <c r="G38" i="11"/>
  <c r="D39" i="11"/>
  <c r="E39" i="11"/>
  <c r="F39" i="11"/>
  <c r="E48" i="11"/>
  <c r="F48" i="11" s="1"/>
  <c r="F49" i="11"/>
  <c r="E50" i="11"/>
  <c r="F50" i="11" s="1"/>
  <c r="F51" i="11"/>
  <c r="D52" i="11"/>
  <c r="E52" i="11"/>
  <c r="F52" i="11" s="1"/>
  <c r="F53" i="11"/>
  <c r="B56" i="11"/>
  <c r="D40" i="11" l="1"/>
  <c r="E24" i="11"/>
  <c r="E40" i="11"/>
  <c r="F30" i="11"/>
  <c r="F40" i="11"/>
  <c r="E30" i="11"/>
  <c r="D30" i="11"/>
  <c r="H39" i="11"/>
  <c r="J39" i="11" s="1"/>
  <c r="B64" i="11"/>
  <c r="H38" i="11"/>
  <c r="J38" i="11" s="1"/>
  <c r="G7" i="14" s="1"/>
  <c r="B65" i="11"/>
  <c r="G40" i="11"/>
  <c r="F16" i="11"/>
  <c r="F34" i="11" s="1"/>
  <c r="G39" i="11"/>
  <c r="G8" i="14" l="1"/>
  <c r="G9" i="14" s="1"/>
  <c r="H40" i="11"/>
  <c r="J40" i="11" s="1"/>
  <c r="B63" i="11"/>
  <c r="J42" i="11" l="1"/>
</calcChain>
</file>

<file path=xl/sharedStrings.xml><?xml version="1.0" encoding="utf-8"?>
<sst xmlns="http://schemas.openxmlformats.org/spreadsheetml/2006/main" count="159" uniqueCount="131">
  <si>
    <t>Totaal Vermogen (balanstotaal)</t>
  </si>
  <si>
    <t>Liquide middelen</t>
  </si>
  <si>
    <t>Totale activa</t>
  </si>
  <si>
    <t>Passiva</t>
  </si>
  <si>
    <t>Totaal vreemd vermogen</t>
  </si>
  <si>
    <t>Totale passiva</t>
  </si>
  <si>
    <t xml:space="preserve">Resultaten rekening </t>
  </si>
  <si>
    <t>Kengetallen</t>
  </si>
  <si>
    <t>Weegfactor</t>
  </si>
  <si>
    <t>Solvabiliteit</t>
  </si>
  <si>
    <t>EV/TV</t>
  </si>
  <si>
    <t>Rentabiliteit</t>
  </si>
  <si>
    <t>Liquiditeit</t>
  </si>
  <si>
    <t>Current Ratio</t>
  </si>
  <si>
    <t>Toelichting normatiek / score</t>
  </si>
  <si>
    <t>Waardering</t>
  </si>
  <si>
    <t>Minimum eis</t>
  </si>
  <si>
    <t>Norm: &gt;=</t>
  </si>
  <si>
    <t>punten</t>
  </si>
  <si>
    <t>Current ratio</t>
  </si>
  <si>
    <t xml:space="preserve">Minimum eis: </t>
  </si>
  <si>
    <t>Gewogen gemiddelde:</t>
  </si>
  <si>
    <t xml:space="preserve">2) De waardering vindt plaats op basis van het gewogen gemiddelde cijfer van de laatste 3 boekjaren per kengetal, waar de volgende </t>
  </si>
  <si>
    <t>Totale score</t>
  </si>
  <si>
    <t>Score per norm</t>
  </si>
  <si>
    <t>EUR</t>
  </si>
  <si>
    <t>GBP</t>
  </si>
  <si>
    <t>USD</t>
  </si>
  <si>
    <t>Gewogen gem.</t>
  </si>
  <si>
    <t>Valuta</t>
  </si>
  <si>
    <t xml:space="preserve">    wegingsfactoren worden toegepast: </t>
  </si>
  <si>
    <t>Vlottende activa (excl.liquide middelen)</t>
  </si>
  <si>
    <t>Norm</t>
  </si>
  <si>
    <t>Totaal vlottende activa</t>
  </si>
  <si>
    <t>Winst voor belasting/TV</t>
  </si>
  <si>
    <t>Winst voor belasting / TV</t>
  </si>
  <si>
    <t>&lt; conform opgave jaarverslagen</t>
  </si>
  <si>
    <t>De rekenregels en het bestandsformaat mogen niet worden aangepast.</t>
  </si>
  <si>
    <t xml:space="preserve"> jaar N</t>
  </si>
  <si>
    <t xml:space="preserve"> jaar N-1</t>
  </si>
  <si>
    <t xml:space="preserve"> jaar N-2</t>
  </si>
  <si>
    <t>factor</t>
  </si>
  <si>
    <t>Jaar</t>
  </si>
  <si>
    <t>Weeg-</t>
  </si>
  <si>
    <t>Eenheid</t>
  </si>
  <si>
    <t>Deelfactor</t>
  </si>
  <si>
    <t>Bedragen maal</t>
  </si>
  <si>
    <t>Knock Out</t>
  </si>
  <si>
    <t>Toelichting financieel economische draagkracht</t>
  </si>
  <si>
    <t>Minimumeis:</t>
  </si>
  <si>
    <t xml:space="preserve">Optimum: </t>
  </si>
  <si>
    <t xml:space="preserve">       Figuur 1: Aantal punten toegekend voor Solvabiliteit</t>
  </si>
  <si>
    <t>Gehanteerde ratio rentabiliteit totaal vermogen (RTV):</t>
  </si>
  <si>
    <t>RTV = winst voor belasting  / totaal vermogen (TV).</t>
  </si>
  <si>
    <t>Optimum:</t>
  </si>
  <si>
    <t>Te behalen punten (o.b.v. gewogen gemiddelde rentabiliteit):</t>
  </si>
  <si>
    <t>Kengetal liquiditeit</t>
  </si>
  <si>
    <t>CR = vlottende activa / kort vreemd vermogen (KVV)</t>
  </si>
  <si>
    <t>Te behalen punten (o.b.v. gewogen gemiddelde current ratio):</t>
  </si>
  <si>
    <t>● CR &lt; 1: 0 punten</t>
  </si>
  <si>
    <t>● CR &gt;=1 en &lt;1,5</t>
  </si>
  <si>
    <t>● CR &gt;= 1,5: aantal punten is 3</t>
  </si>
  <si>
    <t>Maximum range</t>
  </si>
  <si>
    <t>Punten   range</t>
  </si>
  <si>
    <t xml:space="preserve"> ● kengetal liquiditeit.</t>
  </si>
  <si>
    <t xml:space="preserve"> ● kengetal rentabiliteit;</t>
  </si>
  <si>
    <t xml:space="preserve"> ● kengetal solvabiliteit;</t>
  </si>
  <si>
    <t>Te behalen punten (o.b.v. gewogen gemiddelde solvabiliteit):</t>
  </si>
  <si>
    <t>Kengetal rentabiliteit totaal vermogen</t>
  </si>
  <si>
    <t>Gehanteerde ratio: current ratio (CR):</t>
  </si>
  <si>
    <t xml:space="preserve">      Figuur 3: Aantal punten toegekend voor current ratio</t>
  </si>
  <si>
    <t>Toelichting berekening financieel economische draagkracht</t>
  </si>
  <si>
    <t>Jaarcijfers</t>
  </si>
  <si>
    <t>Naam juridische entiteit  onderstaande gegevens</t>
  </si>
  <si>
    <t>Activa</t>
  </si>
  <si>
    <t>Vaste activa</t>
  </si>
  <si>
    <t>Eigen Vermogen</t>
  </si>
  <si>
    <t>Vreemd Vermogen Lang (&gt; 1 jaar)</t>
  </si>
  <si>
    <t>Vreemd Vermogen Kort (=&lt; 1 jaar)</t>
  </si>
  <si>
    <t>Min.</t>
  </si>
  <si>
    <t>eis</t>
  </si>
  <si>
    <t>Max.</t>
  </si>
  <si>
    <t>Normen</t>
  </si>
  <si>
    <t>Laatste boekjaar</t>
  </si>
  <si>
    <t>Punten</t>
  </si>
  <si>
    <t>Currentratio</t>
  </si>
  <si>
    <t>Grafiek Currentratio</t>
  </si>
  <si>
    <t>Grafiek Rentabiliteit</t>
  </si>
  <si>
    <t>Grafiek solvabiliteit</t>
  </si>
  <si>
    <t>Grafieken</t>
  </si>
  <si>
    <t>Maximum 30% meer dan minimum</t>
  </si>
  <si>
    <t>Maximum 10% meer dan minimum</t>
  </si>
  <si>
    <t>Maximum 0,5 meer dan minimum</t>
  </si>
  <si>
    <t>Opmerking</t>
  </si>
  <si>
    <t>● Solvabiliteit &lt;</t>
  </si>
  <si>
    <t>: knockout</t>
  </si>
  <si>
    <t>● Solvabiliteit &gt;=</t>
  </si>
  <si>
    <t>: aantal punten is 4.</t>
  </si>
  <si>
    <t>Gehanteerde ratio; EV/TV met EV = Eigen vermogen en TV = Totaal vermogen.</t>
  </si>
  <si>
    <t>Minimum:</t>
  </si>
  <si>
    <t xml:space="preserve">&lt; DIT TABBLAD VERBERGEN ALS MODEL WORDT VERZONDEN !!!&gt; </t>
  </si>
  <si>
    <t>compensatie</t>
  </si>
  <si>
    <t>norm</t>
  </si>
  <si>
    <t>● er dient een minimale score van 1 punt op solvabiliteit behaald te worden;</t>
  </si>
  <si>
    <t>Financieel Economische Draagkracht</t>
  </si>
  <si>
    <t>Omrekenfactor</t>
  </si>
  <si>
    <t>Opmerkingen</t>
  </si>
  <si>
    <t>Resultaat voor belasting</t>
  </si>
  <si>
    <t>Kengetal solvabiliteit</t>
  </si>
  <si>
    <t>De Aanbestedende dienst stelt in deze aanbesteding minimumeisen op het gebied van financiële economische draagkracht. De financiële economische draagkracht wordt op basis van de volgende kengetallen vastgesteld:</t>
  </si>
  <si>
    <t>Naam Inschrijver:</t>
  </si>
  <si>
    <t>Europese aanbesteding</t>
  </si>
  <si>
    <t>versie 07-2023</t>
  </si>
  <si>
    <t xml:space="preserve"> </t>
  </si>
  <si>
    <t>"in valuta van het jaarverslag"</t>
  </si>
  <si>
    <t xml:space="preserve">      Vaste activa is incl. financiële vaste activa.</t>
  </si>
  <si>
    <t xml:space="preserve">      Minderheids deelnemingen meenemen als eigen vermogen</t>
  </si>
  <si>
    <t xml:space="preserve">      Voorzieningen zijn lang vreemd vermogen</t>
  </si>
  <si>
    <t>Losse inrichtingen</t>
  </si>
  <si>
    <t>Kenmerk: IUC23-633</t>
  </si>
  <si>
    <r>
      <t>= Solv</t>
    </r>
    <r>
      <rPr>
        <vertAlign val="subscript"/>
        <sz val="11"/>
        <color rgb="FF000000"/>
        <rFont val="Calibri"/>
        <family val="2"/>
        <scheme val="minor"/>
      </rPr>
      <t>ondergrens</t>
    </r>
  </si>
  <si>
    <r>
      <t>= Solv</t>
    </r>
    <r>
      <rPr>
        <vertAlign val="subscript"/>
        <sz val="11"/>
        <color rgb="FF000000"/>
        <rFont val="Calibri"/>
        <family val="2"/>
        <scheme val="minor"/>
      </rPr>
      <t>bovengrens</t>
    </r>
  </si>
  <si>
    <r>
      <t>Punten</t>
    </r>
    <r>
      <rPr>
        <vertAlign val="subscript"/>
        <sz val="11"/>
        <color indexed="8"/>
        <rFont val="Calibri"/>
        <family val="2"/>
        <scheme val="minor"/>
      </rPr>
      <t xml:space="preserve">Min </t>
    </r>
    <r>
      <rPr>
        <sz val="11"/>
        <color indexed="8"/>
        <rFont val="Calibri"/>
        <family val="2"/>
        <scheme val="minor"/>
      </rPr>
      <t>: 1</t>
    </r>
  </si>
  <si>
    <r>
      <t>Punten</t>
    </r>
    <r>
      <rPr>
        <vertAlign val="subscript"/>
        <sz val="11"/>
        <color indexed="8"/>
        <rFont val="Calibri"/>
        <family val="2"/>
        <scheme val="minor"/>
      </rPr>
      <t xml:space="preserve">Max </t>
    </r>
    <r>
      <rPr>
        <sz val="11"/>
        <color indexed="8"/>
        <rFont val="Calibri"/>
        <family val="2"/>
        <scheme val="minor"/>
      </rPr>
      <t>: 4</t>
    </r>
  </si>
  <si>
    <r>
      <t>= RTV</t>
    </r>
    <r>
      <rPr>
        <vertAlign val="subscript"/>
        <sz val="11"/>
        <color rgb="FF000000"/>
        <rFont val="Calibri"/>
        <family val="2"/>
        <scheme val="minor"/>
      </rPr>
      <t>ondergrens</t>
    </r>
  </si>
  <si>
    <r>
      <t>= RTV</t>
    </r>
    <r>
      <rPr>
        <vertAlign val="subscript"/>
        <sz val="11"/>
        <color rgb="FF000000"/>
        <rFont val="Calibri"/>
        <family val="2"/>
        <scheme val="minor"/>
      </rPr>
      <t>bovengrens</t>
    </r>
  </si>
  <si>
    <r>
      <t>Punten</t>
    </r>
    <r>
      <rPr>
        <vertAlign val="subscript"/>
        <sz val="11"/>
        <color indexed="8"/>
        <rFont val="Calibri"/>
        <family val="2"/>
        <scheme val="minor"/>
      </rPr>
      <t xml:space="preserve">Max </t>
    </r>
    <r>
      <rPr>
        <sz val="11"/>
        <color indexed="8"/>
        <rFont val="Calibri"/>
        <family val="2"/>
        <scheme val="minor"/>
      </rPr>
      <t>: 2</t>
    </r>
  </si>
  <si>
    <r>
      <t xml:space="preserve">          </t>
    </r>
    <r>
      <rPr>
        <i/>
        <sz val="11"/>
        <color indexed="8"/>
        <rFont val="Calibri"/>
        <family val="2"/>
        <scheme val="minor"/>
      </rPr>
      <t>Figuur 2: Aantal punten toegekend voor rentabiliteit</t>
    </r>
  </si>
  <si>
    <r>
      <t>= CR</t>
    </r>
    <r>
      <rPr>
        <vertAlign val="subscript"/>
        <sz val="11"/>
        <color rgb="FF000000"/>
        <rFont val="Calibri"/>
        <family val="2"/>
        <scheme val="minor"/>
      </rPr>
      <t>ondergrens</t>
    </r>
  </si>
  <si>
    <r>
      <t>= CR</t>
    </r>
    <r>
      <rPr>
        <vertAlign val="subscript"/>
        <sz val="11"/>
        <color rgb="FF000000"/>
        <rFont val="Calibri"/>
        <family val="2"/>
        <scheme val="minor"/>
      </rPr>
      <t>bovengrens</t>
    </r>
  </si>
  <si>
    <r>
      <t>Punten</t>
    </r>
    <r>
      <rPr>
        <vertAlign val="subscript"/>
        <sz val="11"/>
        <color indexed="8"/>
        <rFont val="Calibri"/>
        <family val="2"/>
        <scheme val="minor"/>
      </rPr>
      <t xml:space="preserve">Max </t>
    </r>
    <r>
      <rPr>
        <sz val="11"/>
        <color indexed="8"/>
        <rFont val="Calibri"/>
        <family val="2"/>
        <scheme val="minor"/>
      </rPr>
      <t>: 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</si>
</sst>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 #,##0;&quot;€&quot;\ \-#,##0"/>
    <numFmt numFmtId="44" formatCode="_ &quot;€&quot;\ * #,##0.00_ ;_ &quot;€&quot;\ * \-#,##0.00_ ;_ &quot;€&quot;\ * &quot;-&quot;??_ ;_ @_ "/>
    <numFmt numFmtId="43" formatCode="_ * #,##0.00_ ;_ * \-#,##0.00_ ;_ * &quot;-&quot;??_ ;_ @_ "/>
    <numFmt numFmtId="164" formatCode="_-&quot;€&quot;\ * #,##0.00_-;_-&quot;€&quot;\ * #,##0.00\-;_-&quot;€&quot;\ * &quot;-&quot;??_-;_-@_-"/>
    <numFmt numFmtId="165" formatCode="_-* #,##0.00_-;_-* #,##0.00\-;_-* &quot;-&quot;??_-;_-@_-"/>
    <numFmt numFmtId="166" formatCode="0.0"/>
    <numFmt numFmtId="167" formatCode="#,##0.0"/>
    <numFmt numFmtId="168" formatCode="0.0%"/>
    <numFmt numFmtId="169" formatCode="_-* #,##0_-;_-* #,##0\-;_-* &quot;-&quot;??_-;_-@_-"/>
    <numFmt numFmtId="170" formatCode="_(&quot;$&quot;* #,##0.00_);_(&quot;$&quot;* \(#,##0.00\);_(&quot;$&quot;* &quot;-&quot;??_);_(@_)"/>
    <numFmt numFmtId="171" formatCode="_-* #,##0.00_-;_-* #,##0.00\-;_-* \-??_-;_-@_-"/>
    <numFmt numFmtId="172" formatCode="&quot;€&quot;\ #,##0.00_-"/>
  </numFmts>
  <fonts count="46" x14ac:knownFonts="1">
    <font>
      <sz val="10"/>
      <name val="Arial"/>
    </font>
    <font>
      <sz val="11"/>
      <color theme="1"/>
      <name val="Calibri"/>
      <family val="2"/>
      <scheme val="minor"/>
    </font>
    <font>
      <sz val="11"/>
      <color theme="1"/>
      <name val="Verdana"/>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sz val="10"/>
      <name val="Arial"/>
      <family val="2"/>
    </font>
    <font>
      <sz val="11"/>
      <color indexed="8"/>
      <name val="Calibri"/>
      <family val="2"/>
    </font>
    <font>
      <sz val="10"/>
      <name val="Helv"/>
      <family val="2"/>
    </font>
    <font>
      <sz val="11"/>
      <name val="Verdana"/>
      <family val="2"/>
    </font>
    <font>
      <b/>
      <sz val="11"/>
      <name val="Verdana"/>
      <family val="2"/>
    </font>
    <font>
      <i/>
      <sz val="11"/>
      <color theme="1"/>
      <name val="Verdana"/>
      <family val="2"/>
    </font>
    <font>
      <i/>
      <sz val="11"/>
      <color indexed="9"/>
      <name val="Verdana"/>
      <family val="2"/>
    </font>
    <font>
      <sz val="11"/>
      <color theme="1"/>
      <name val="Verdana"/>
      <family val="2"/>
    </font>
    <font>
      <sz val="11"/>
      <color rgb="FFFF0000"/>
      <name val="Verdana"/>
      <family val="2"/>
    </font>
    <font>
      <sz val="11"/>
      <color indexed="8"/>
      <name val="Verdana"/>
      <family val="2"/>
    </font>
    <font>
      <b/>
      <sz val="18"/>
      <color rgb="FFFF0000"/>
      <name val="Verdana"/>
      <family val="2"/>
    </font>
    <font>
      <sz val="11"/>
      <name val="Calibri"/>
      <family val="2"/>
      <scheme val="minor"/>
    </font>
    <font>
      <b/>
      <i/>
      <sz val="14"/>
      <color theme="1"/>
      <name val="Calibri"/>
      <family val="2"/>
      <scheme val="minor"/>
    </font>
    <font>
      <b/>
      <i/>
      <sz val="10"/>
      <color theme="1"/>
      <name val="Calibri"/>
      <family val="2"/>
      <scheme val="minor"/>
    </font>
    <font>
      <b/>
      <i/>
      <sz val="14"/>
      <name val="Calibri"/>
      <family val="2"/>
      <scheme val="minor"/>
    </font>
    <font>
      <sz val="14"/>
      <name val="Calibri"/>
      <family val="2"/>
      <scheme val="minor"/>
    </font>
    <font>
      <b/>
      <i/>
      <sz val="14"/>
      <color theme="0"/>
      <name val="Calibri"/>
      <family val="2"/>
      <scheme val="minor"/>
    </font>
    <font>
      <b/>
      <i/>
      <sz val="12"/>
      <name val="Calibri"/>
      <family val="2"/>
      <scheme val="minor"/>
    </font>
    <font>
      <i/>
      <sz val="10"/>
      <color theme="1"/>
      <name val="Calibri"/>
      <family val="2"/>
      <scheme val="minor"/>
    </font>
    <font>
      <b/>
      <sz val="11"/>
      <color rgb="FF000000"/>
      <name val="Calibri"/>
      <family val="2"/>
      <scheme val="minor"/>
    </font>
    <font>
      <sz val="11"/>
      <color rgb="FF000000"/>
      <name val="Calibri"/>
      <family val="2"/>
      <scheme val="minor"/>
    </font>
    <font>
      <b/>
      <i/>
      <u/>
      <sz val="14"/>
      <color rgb="FF000000"/>
      <name val="Calibri"/>
      <family val="2"/>
      <scheme val="minor"/>
    </font>
    <font>
      <vertAlign val="subscript"/>
      <sz val="11"/>
      <color rgb="FF000000"/>
      <name val="Calibri"/>
      <family val="2"/>
      <scheme val="minor"/>
    </font>
    <font>
      <vertAlign val="subscript"/>
      <sz val="11"/>
      <color indexed="8"/>
      <name val="Calibri"/>
      <family val="2"/>
      <scheme val="minor"/>
    </font>
    <font>
      <sz val="11"/>
      <color indexed="8"/>
      <name val="Calibri"/>
      <family val="2"/>
      <scheme val="minor"/>
    </font>
    <font>
      <i/>
      <sz val="11"/>
      <color rgb="FF000000"/>
      <name val="Calibri"/>
      <family val="2"/>
      <scheme val="minor"/>
    </font>
    <font>
      <i/>
      <sz val="11"/>
      <color indexed="8"/>
      <name val="Calibri"/>
      <family val="2"/>
      <scheme val="minor"/>
    </font>
    <font>
      <b/>
      <i/>
      <sz val="11"/>
      <color theme="1"/>
      <name val="Calibri"/>
      <family val="2"/>
      <scheme val="minor"/>
    </font>
    <font>
      <b/>
      <sz val="11"/>
      <name val="Calibri"/>
      <family val="2"/>
      <scheme val="minor"/>
    </font>
    <font>
      <b/>
      <i/>
      <sz val="11"/>
      <color indexed="10"/>
      <name val="Calibri"/>
      <family val="2"/>
      <scheme val="minor"/>
    </font>
    <font>
      <i/>
      <sz val="11"/>
      <color theme="1"/>
      <name val="Calibri"/>
      <family val="2"/>
      <scheme val="minor"/>
    </font>
    <font>
      <b/>
      <i/>
      <sz val="11"/>
      <name val="Calibri"/>
      <family val="2"/>
      <scheme val="minor"/>
    </font>
    <font>
      <b/>
      <i/>
      <sz val="11"/>
      <color indexed="8"/>
      <name val="Calibri"/>
      <family val="2"/>
      <scheme val="minor"/>
    </font>
    <font>
      <i/>
      <sz val="11"/>
      <name val="Calibri"/>
      <family val="2"/>
      <scheme val="minor"/>
    </font>
    <font>
      <sz val="9"/>
      <name val="Calibri"/>
      <family val="2"/>
      <scheme val="minor"/>
    </font>
    <font>
      <sz val="9"/>
      <color indexed="10"/>
      <name val="Calibri"/>
      <family val="2"/>
      <scheme val="minor"/>
    </font>
    <font>
      <sz val="8"/>
      <name val="Calibri"/>
      <family val="2"/>
      <scheme val="minor"/>
    </font>
    <font>
      <sz val="11"/>
      <color indexed="9"/>
      <name val="Calibri"/>
      <family val="2"/>
      <scheme val="minor"/>
    </font>
  </fonts>
  <fills count="10">
    <fill>
      <patternFill patternType="none"/>
    </fill>
    <fill>
      <patternFill patternType="gray125"/>
    </fill>
    <fill>
      <patternFill patternType="solid">
        <fgColor indexed="52"/>
        <bgColor indexed="64"/>
      </patternFill>
    </fill>
    <fill>
      <patternFill patternType="solid">
        <fgColor indexed="22"/>
        <bgColor indexed="64"/>
      </patternFill>
    </fill>
    <fill>
      <patternFill patternType="solid">
        <fgColor indexed="9"/>
        <bgColor indexed="64"/>
      </patternFill>
    </fill>
    <fill>
      <patternFill patternType="solid">
        <fgColor indexed="43"/>
        <bgColor indexed="64"/>
      </patternFill>
    </fill>
    <fill>
      <patternFill patternType="solid">
        <fgColor rgb="FFFFFFCC"/>
      </patternFill>
    </fill>
    <fill>
      <patternFill patternType="solid">
        <fgColor theme="9" tint="0.79998168889431442"/>
        <bgColor indexed="64"/>
      </patternFill>
    </fill>
    <fill>
      <patternFill patternType="solid">
        <fgColor rgb="FF8FCAE7"/>
        <bgColor indexed="64"/>
      </patternFill>
    </fill>
    <fill>
      <patternFill patternType="solid">
        <fgColor rgb="FFFFFF00"/>
        <bgColor indexed="64"/>
      </patternFill>
    </fill>
  </fills>
  <borders count="47">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rgb="FFB2B2B2"/>
      </left>
      <right style="thin">
        <color rgb="FFB2B2B2"/>
      </right>
      <top style="thin">
        <color rgb="FFB2B2B2"/>
      </top>
      <bottom style="thin">
        <color rgb="FFB2B2B2"/>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s>
  <cellStyleXfs count="41">
    <xf numFmtId="0" fontId="0" fillId="0" borderId="0"/>
    <xf numFmtId="0" fontId="8" fillId="0" borderId="0"/>
    <xf numFmtId="165" fontId="6" fillId="0" borderId="0" applyFont="0" applyFill="0" applyBorder="0" applyAlignment="0" applyProtection="0"/>
    <xf numFmtId="9" fontId="6" fillId="0" borderId="0" applyFont="0" applyFill="0" applyBorder="0" applyAlignment="0" applyProtection="0"/>
    <xf numFmtId="164"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0" fontId="5" fillId="0" borderId="0"/>
    <xf numFmtId="0" fontId="5" fillId="0" borderId="0"/>
    <xf numFmtId="0" fontId="10" fillId="0" borderId="0"/>
    <xf numFmtId="170" fontId="9" fillId="0" borderId="0" applyFont="0" applyFill="0" applyBorder="0" applyAlignment="0" applyProtection="0"/>
    <xf numFmtId="44" fontId="5" fillId="0" borderId="0" applyFont="0" applyFill="0" applyBorder="0" applyAlignment="0" applyProtection="0"/>
    <xf numFmtId="0" fontId="6" fillId="0" borderId="0"/>
    <xf numFmtId="0" fontId="4" fillId="0" borderId="0"/>
    <xf numFmtId="9" fontId="4" fillId="0" borderId="0" applyFont="0" applyFill="0" applyBorder="0" applyAlignment="0" applyProtection="0"/>
    <xf numFmtId="43" fontId="4" fillId="0" borderId="0" applyFont="0" applyFill="0" applyBorder="0" applyAlignment="0" applyProtection="0"/>
    <xf numFmtId="0" fontId="9" fillId="6" borderId="32" applyNumberFormat="0" applyFont="0" applyAlignment="0" applyProtection="0"/>
    <xf numFmtId="165" fontId="6"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9" fontId="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3" fillId="0" borderId="0"/>
    <xf numFmtId="0" fontId="6" fillId="0" borderId="0"/>
    <xf numFmtId="171" fontId="7" fillId="0" borderId="0" applyFill="0" applyBorder="0" applyAlignment="0" applyProtection="0"/>
    <xf numFmtId="0" fontId="2" fillId="0" borderId="0"/>
  </cellStyleXfs>
  <cellXfs count="236">
    <xf numFmtId="0" fontId="0" fillId="0" borderId="0" xfId="0"/>
    <xf numFmtId="0" fontId="11" fillId="0" borderId="0" xfId="7" applyFont="1" applyProtection="1"/>
    <xf numFmtId="0" fontId="18" fillId="0" borderId="0" xfId="1" applyFont="1" applyProtection="1"/>
    <xf numFmtId="0" fontId="11" fillId="0" borderId="0" xfId="1" applyFont="1" applyAlignment="1" applyProtection="1">
      <alignment horizontal="center"/>
    </xf>
    <xf numFmtId="0" fontId="11" fillId="0" borderId="0" xfId="1" applyFont="1" applyProtection="1"/>
    <xf numFmtId="0" fontId="16" fillId="0" borderId="0" xfId="1" applyFont="1" applyProtection="1"/>
    <xf numFmtId="0" fontId="13" fillId="8" borderId="38" xfId="1" applyFont="1" applyFill="1" applyBorder="1" applyProtection="1"/>
    <xf numFmtId="0" fontId="13" fillId="8" borderId="22" xfId="1" applyFont="1" applyFill="1" applyBorder="1" applyProtection="1"/>
    <xf numFmtId="0" fontId="13" fillId="8" borderId="39" xfId="1" applyFont="1" applyFill="1" applyBorder="1" applyProtection="1"/>
    <xf numFmtId="0" fontId="11" fillId="0" borderId="0" xfId="7" applyFont="1" applyAlignment="1" applyProtection="1">
      <alignment vertical="top" wrapText="1"/>
    </xf>
    <xf numFmtId="0" fontId="13" fillId="8" borderId="40" xfId="1" applyFont="1" applyFill="1" applyBorder="1" applyProtection="1"/>
    <xf numFmtId="0" fontId="13" fillId="8" borderId="16" xfId="1" applyFont="1" applyFill="1" applyBorder="1" applyProtection="1"/>
    <xf numFmtId="0" fontId="13" fillId="8" borderId="41" xfId="1" applyFont="1" applyFill="1" applyBorder="1" applyProtection="1"/>
    <xf numFmtId="0" fontId="11" fillId="0" borderId="3" xfId="1" applyFont="1" applyBorder="1" applyAlignment="1" applyProtection="1">
      <alignment horizontal="right"/>
    </xf>
    <xf numFmtId="1" fontId="11" fillId="5" borderId="3" xfId="1" applyNumberFormat="1" applyFont="1" applyFill="1" applyBorder="1" applyProtection="1"/>
    <xf numFmtId="1" fontId="11" fillId="5" borderId="3" xfId="2" applyNumberFormat="1" applyFont="1" applyFill="1" applyBorder="1" applyProtection="1"/>
    <xf numFmtId="167" fontId="11" fillId="5" borderId="3" xfId="1" applyNumberFormat="1" applyFont="1" applyFill="1" applyBorder="1" applyAlignment="1" applyProtection="1">
      <alignment horizontal="right"/>
    </xf>
    <xf numFmtId="0" fontId="11" fillId="0" borderId="3" xfId="1" applyFont="1" applyBorder="1" applyAlignment="1" applyProtection="1">
      <alignment horizontal="center"/>
    </xf>
    <xf numFmtId="0" fontId="15" fillId="0" borderId="3" xfId="1" applyFont="1" applyBorder="1" applyProtection="1"/>
    <xf numFmtId="3" fontId="11" fillId="0" borderId="3" xfId="1" applyNumberFormat="1" applyFont="1" applyBorder="1" applyAlignment="1" applyProtection="1">
      <alignment horizontal="right"/>
    </xf>
    <xf numFmtId="3" fontId="11" fillId="0" borderId="3" xfId="1" applyNumberFormat="1" applyFont="1" applyBorder="1" applyProtection="1"/>
    <xf numFmtId="1" fontId="11" fillId="0" borderId="3" xfId="2" applyNumberFormat="1" applyFont="1" applyFill="1" applyBorder="1" applyProtection="1"/>
    <xf numFmtId="0" fontId="17" fillId="0" borderId="0" xfId="1" applyFont="1" applyProtection="1"/>
    <xf numFmtId="169" fontId="14" fillId="8" borderId="3" xfId="2" applyNumberFormat="1" applyFont="1" applyFill="1" applyBorder="1" applyProtection="1"/>
    <xf numFmtId="0" fontId="13" fillId="8" borderId="38" xfId="1" applyFont="1" applyFill="1" applyBorder="1" applyAlignment="1" applyProtection="1">
      <alignment horizontal="left" vertical="top"/>
    </xf>
    <xf numFmtId="0" fontId="13" fillId="8" borderId="22" xfId="1" applyFont="1" applyFill="1" applyBorder="1" applyAlignment="1" applyProtection="1">
      <alignment horizontal="right"/>
    </xf>
    <xf numFmtId="0" fontId="13" fillId="8" borderId="16" xfId="1" applyFont="1" applyFill="1" applyBorder="1" applyAlignment="1" applyProtection="1">
      <alignment horizontal="right"/>
    </xf>
    <xf numFmtId="0" fontId="11" fillId="0" borderId="4" xfId="1" applyFont="1" applyBorder="1" applyProtection="1"/>
    <xf numFmtId="0" fontId="11" fillId="0" borderId="5" xfId="1" applyFont="1" applyBorder="1" applyAlignment="1" applyProtection="1">
      <alignment horizontal="right"/>
    </xf>
    <xf numFmtId="9" fontId="11" fillId="5" borderId="3" xfId="3" applyFont="1" applyFill="1" applyBorder="1" applyProtection="1"/>
    <xf numFmtId="9" fontId="15" fillId="0" borderId="3" xfId="3" applyFont="1" applyFill="1" applyBorder="1" applyProtection="1"/>
    <xf numFmtId="0" fontId="11" fillId="0" borderId="18" xfId="1" applyFont="1" applyBorder="1" applyProtection="1"/>
    <xf numFmtId="0" fontId="11" fillId="0" borderId="5" xfId="1" applyFont="1" applyBorder="1" applyProtection="1"/>
    <xf numFmtId="9" fontId="11" fillId="9" borderId="3" xfId="3" applyFont="1" applyFill="1" applyBorder="1" applyProtection="1"/>
    <xf numFmtId="9" fontId="11" fillId="0" borderId="3" xfId="3" applyFont="1" applyFill="1" applyBorder="1" applyProtection="1"/>
    <xf numFmtId="166" fontId="11" fillId="9" borderId="3" xfId="2" applyNumberFormat="1" applyFont="1" applyFill="1" applyBorder="1" applyProtection="1"/>
    <xf numFmtId="166" fontId="11" fillId="0" borderId="3" xfId="2" applyNumberFormat="1" applyFont="1" applyFill="1" applyBorder="1" applyProtection="1"/>
    <xf numFmtId="0" fontId="12" fillId="0" borderId="0" xfId="7" applyFont="1" applyProtection="1"/>
    <xf numFmtId="0" fontId="11" fillId="7" borderId="42" xfId="7" applyFont="1" applyFill="1" applyBorder="1" applyAlignment="1" applyProtection="1">
      <alignment horizontal="right"/>
    </xf>
    <xf numFmtId="0" fontId="11" fillId="7" borderId="43" xfId="7" applyFont="1" applyFill="1" applyBorder="1" applyAlignment="1" applyProtection="1">
      <alignment horizontal="right"/>
    </xf>
    <xf numFmtId="9" fontId="11" fillId="0" borderId="0" xfId="3" applyFont="1" applyProtection="1"/>
    <xf numFmtId="9" fontId="11" fillId="7" borderId="3" xfId="3" applyFont="1" applyFill="1" applyBorder="1" applyProtection="1"/>
    <xf numFmtId="166" fontId="11" fillId="0" borderId="0" xfId="3" applyNumberFormat="1" applyFont="1" applyProtection="1"/>
    <xf numFmtId="166" fontId="11" fillId="0" borderId="0" xfId="7" applyNumberFormat="1" applyFont="1" applyProtection="1"/>
    <xf numFmtId="0" fontId="19" fillId="0" borderId="0" xfId="0" applyFont="1"/>
    <xf numFmtId="172" fontId="20" fillId="8" borderId="6" xfId="0" applyNumberFormat="1" applyFont="1" applyFill="1" applyBorder="1" applyAlignment="1" applyProtection="1">
      <alignment horizontal="left"/>
      <protection hidden="1"/>
    </xf>
    <xf numFmtId="172" fontId="21" fillId="8" borderId="7" xfId="0" applyNumberFormat="1" applyFont="1" applyFill="1" applyBorder="1" applyAlignment="1" applyProtection="1">
      <alignment horizontal="right"/>
      <protection hidden="1"/>
    </xf>
    <xf numFmtId="172" fontId="21" fillId="8" borderId="13" xfId="0" applyNumberFormat="1" applyFont="1" applyFill="1" applyBorder="1" applyAlignment="1" applyProtection="1">
      <alignment horizontal="right"/>
      <protection hidden="1"/>
    </xf>
    <xf numFmtId="172" fontId="20" fillId="8" borderId="9" xfId="0" applyNumberFormat="1" applyFont="1" applyFill="1" applyBorder="1" applyAlignment="1" applyProtection="1">
      <alignment horizontal="left"/>
      <protection hidden="1"/>
    </xf>
    <xf numFmtId="172" fontId="21" fillId="8" borderId="0" xfId="0" applyNumberFormat="1" applyFont="1" applyFill="1" applyBorder="1" applyAlignment="1" applyProtection="1">
      <alignment horizontal="right"/>
      <protection hidden="1"/>
    </xf>
    <xf numFmtId="172" fontId="21" fillId="8" borderId="8" xfId="0" applyNumberFormat="1" applyFont="1" applyFill="1" applyBorder="1" applyAlignment="1" applyProtection="1">
      <alignment horizontal="right"/>
      <protection hidden="1"/>
    </xf>
    <xf numFmtId="172" fontId="22" fillId="8" borderId="9" xfId="0" applyNumberFormat="1" applyFont="1" applyFill="1" applyBorder="1" applyAlignment="1" applyProtection="1">
      <alignment horizontal="left"/>
      <protection hidden="1"/>
    </xf>
    <xf numFmtId="0" fontId="23" fillId="0" borderId="0" xfId="0" applyFont="1"/>
    <xf numFmtId="172" fontId="24" fillId="8" borderId="9" xfId="0" applyNumberFormat="1" applyFont="1" applyFill="1" applyBorder="1" applyAlignment="1" applyProtection="1">
      <alignment horizontal="left"/>
      <protection hidden="1"/>
    </xf>
    <xf numFmtId="172" fontId="25" fillId="8" borderId="9" xfId="0" applyNumberFormat="1" applyFont="1" applyFill="1" applyBorder="1" applyAlignment="1" applyProtection="1">
      <alignment horizontal="left"/>
      <protection hidden="1"/>
    </xf>
    <xf numFmtId="172" fontId="24" fillId="8" borderId="10" xfId="0" applyNumberFormat="1" applyFont="1" applyFill="1" applyBorder="1" applyAlignment="1" applyProtection="1">
      <alignment horizontal="left"/>
      <protection hidden="1"/>
    </xf>
    <xf numFmtId="172" fontId="21" fillId="8" borderId="11" xfId="0" applyNumberFormat="1" applyFont="1" applyFill="1" applyBorder="1" applyAlignment="1" applyProtection="1">
      <alignment horizontal="right"/>
      <protection hidden="1"/>
    </xf>
    <xf numFmtId="172" fontId="26" fillId="8" borderId="12" xfId="0" applyNumberFormat="1" applyFont="1" applyFill="1" applyBorder="1" applyAlignment="1" applyProtection="1">
      <alignment horizontal="right"/>
      <protection hidden="1"/>
    </xf>
    <xf numFmtId="0" fontId="27" fillId="0" borderId="0" xfId="7" applyFont="1" applyProtection="1">
      <protection hidden="1"/>
    </xf>
    <xf numFmtId="0" fontId="19" fillId="0" borderId="0" xfId="7" applyFont="1" applyProtection="1">
      <protection hidden="1"/>
    </xf>
    <xf numFmtId="0" fontId="28" fillId="0" borderId="0" xfId="7" applyFont="1" applyProtection="1">
      <protection hidden="1"/>
    </xf>
    <xf numFmtId="0" fontId="28" fillId="0" borderId="0" xfId="7" quotePrefix="1" applyFont="1" applyProtection="1">
      <protection hidden="1"/>
    </xf>
    <xf numFmtId="0" fontId="19" fillId="0" borderId="0" xfId="0" applyFont="1" applyAlignment="1">
      <alignment horizontal="left" vertical="top" wrapText="1"/>
    </xf>
    <xf numFmtId="0" fontId="29" fillId="0" borderId="0" xfId="7" applyFont="1" applyProtection="1">
      <protection hidden="1"/>
    </xf>
    <xf numFmtId="9" fontId="19" fillId="0" borderId="0" xfId="0" applyNumberFormat="1" applyFont="1"/>
    <xf numFmtId="0" fontId="28" fillId="0" borderId="0" xfId="7" applyFont="1" applyAlignment="1" applyProtection="1">
      <alignment horizontal="left"/>
      <protection hidden="1"/>
    </xf>
    <xf numFmtId="0" fontId="33" fillId="0" borderId="0" xfId="7" applyFont="1" applyAlignment="1" applyProtection="1">
      <alignment horizontal="left"/>
      <protection hidden="1"/>
    </xf>
    <xf numFmtId="9" fontId="28" fillId="0" borderId="0" xfId="7" applyNumberFormat="1" applyFont="1" applyProtection="1">
      <protection hidden="1"/>
    </xf>
    <xf numFmtId="166" fontId="19" fillId="0" borderId="0" xfId="0" applyNumberFormat="1" applyFont="1"/>
    <xf numFmtId="0" fontId="33" fillId="0" borderId="0" xfId="7" applyFont="1" applyProtection="1">
      <protection hidden="1"/>
    </xf>
    <xf numFmtId="0" fontId="28" fillId="0" borderId="0" xfId="7" applyFont="1" applyAlignment="1" applyProtection="1">
      <alignment horizontal="left" vertical="top" wrapText="1"/>
      <protection hidden="1"/>
    </xf>
    <xf numFmtId="0" fontId="19" fillId="0" borderId="0" xfId="7" applyFont="1" applyAlignment="1">
      <alignment horizontal="left" vertical="top" wrapText="1"/>
    </xf>
    <xf numFmtId="0" fontId="19" fillId="0" borderId="0" xfId="1" applyFont="1" applyProtection="1">
      <protection hidden="1"/>
    </xf>
    <xf numFmtId="0" fontId="19" fillId="0" borderId="0" xfId="1" applyFont="1" applyAlignment="1" applyProtection="1">
      <alignment horizontal="center"/>
      <protection hidden="1"/>
    </xf>
    <xf numFmtId="172" fontId="21" fillId="8" borderId="6" xfId="0" applyNumberFormat="1" applyFont="1" applyFill="1" applyBorder="1" applyAlignment="1" applyProtection="1">
      <alignment horizontal="right"/>
      <protection hidden="1"/>
    </xf>
    <xf numFmtId="0" fontId="19" fillId="0" borderId="0" xfId="1" applyFont="1" applyFill="1" applyProtection="1">
      <protection hidden="1"/>
    </xf>
    <xf numFmtId="172" fontId="35" fillId="8" borderId="46" xfId="0" applyNumberFormat="1" applyFont="1" applyFill="1" applyBorder="1" applyAlignment="1" applyProtection="1">
      <alignment horizontal="left" vertical="center"/>
      <protection hidden="1"/>
    </xf>
    <xf numFmtId="0" fontId="36" fillId="5" borderId="4" xfId="1" applyFont="1" applyFill="1" applyBorder="1" applyAlignment="1" applyProtection="1">
      <alignment horizontal="left" vertical="center"/>
      <protection locked="0"/>
    </xf>
    <xf numFmtId="0" fontId="36" fillId="5" borderId="18" xfId="1" applyFont="1" applyFill="1" applyBorder="1" applyAlignment="1" applyProtection="1">
      <alignment horizontal="left" vertical="center"/>
      <protection locked="0"/>
    </xf>
    <xf numFmtId="0" fontId="36" fillId="5" borderId="5" xfId="1" applyFont="1" applyFill="1" applyBorder="1" applyAlignment="1" applyProtection="1">
      <alignment horizontal="left" vertical="center"/>
      <protection locked="0"/>
    </xf>
    <xf numFmtId="172" fontId="21" fillId="8" borderId="10" xfId="0" applyNumberFormat="1" applyFont="1" applyFill="1" applyBorder="1" applyAlignment="1" applyProtection="1">
      <alignment horizontal="right"/>
      <protection hidden="1"/>
    </xf>
    <xf numFmtId="172" fontId="21" fillId="8" borderId="12" xfId="0" applyNumberFormat="1" applyFont="1" applyFill="1" applyBorder="1" applyAlignment="1" applyProtection="1">
      <alignment horizontal="right"/>
      <protection hidden="1"/>
    </xf>
    <xf numFmtId="0" fontId="37" fillId="0" borderId="0" xfId="1" applyFont="1" applyProtection="1">
      <protection hidden="1"/>
    </xf>
    <xf numFmtId="0" fontId="36" fillId="0" borderId="0" xfId="1" applyFont="1" applyProtection="1">
      <protection hidden="1"/>
    </xf>
    <xf numFmtId="0" fontId="36" fillId="0" borderId="0" xfId="1" applyFont="1" applyAlignment="1" applyProtection="1">
      <alignment horizontal="center" wrapText="1"/>
      <protection hidden="1"/>
    </xf>
    <xf numFmtId="172" fontId="35" fillId="8" borderId="6" xfId="0" applyNumberFormat="1" applyFont="1" applyFill="1" applyBorder="1" applyAlignment="1" applyProtection="1">
      <alignment horizontal="left"/>
      <protection hidden="1"/>
    </xf>
    <xf numFmtId="172" fontId="35" fillId="8" borderId="9" xfId="0" applyNumberFormat="1" applyFont="1" applyFill="1" applyBorder="1" applyAlignment="1" applyProtection="1">
      <alignment horizontal="left"/>
      <protection hidden="1"/>
    </xf>
    <xf numFmtId="172" fontId="38" fillId="8" borderId="0" xfId="0" applyNumberFormat="1" applyFont="1" applyFill="1" applyBorder="1" applyAlignment="1" applyProtection="1">
      <alignment horizontal="right" vertical="center" wrapText="1"/>
      <protection hidden="1"/>
    </xf>
    <xf numFmtId="172" fontId="21" fillId="8" borderId="9" xfId="0" applyNumberFormat="1" applyFont="1" applyFill="1" applyBorder="1" applyAlignment="1" applyProtection="1">
      <alignment horizontal="right"/>
      <protection hidden="1"/>
    </xf>
    <xf numFmtId="172" fontId="35" fillId="8" borderId="0" xfId="0" applyNumberFormat="1" applyFont="1" applyFill="1" applyBorder="1" applyAlignment="1" applyProtection="1">
      <alignment horizontal="right"/>
      <protection hidden="1"/>
    </xf>
    <xf numFmtId="172" fontId="38" fillId="8" borderId="0" xfId="0" applyNumberFormat="1" applyFont="1" applyFill="1" applyBorder="1" applyAlignment="1" applyProtection="1">
      <alignment horizontal="right"/>
      <protection hidden="1"/>
    </xf>
    <xf numFmtId="5" fontId="39" fillId="5" borderId="3" xfId="4" applyNumberFormat="1" applyFont="1" applyFill="1" applyBorder="1" applyAlignment="1" applyProtection="1">
      <alignment horizontal="right"/>
      <protection locked="0"/>
    </xf>
    <xf numFmtId="172" fontId="26" fillId="8" borderId="0" xfId="0" applyNumberFormat="1" applyFont="1" applyFill="1" applyBorder="1" applyAlignment="1" applyProtection="1">
      <alignment horizontal="left"/>
      <protection hidden="1"/>
    </xf>
    <xf numFmtId="0" fontId="40" fillId="5" borderId="3" xfId="1" applyFont="1" applyFill="1" applyBorder="1" applyAlignment="1" applyProtection="1">
      <alignment horizontal="right"/>
      <protection locked="0"/>
    </xf>
    <xf numFmtId="0" fontId="35" fillId="8" borderId="0" xfId="0" applyNumberFormat="1" applyFont="1" applyFill="1" applyBorder="1" applyAlignment="1" applyProtection="1">
      <alignment horizontal="right"/>
      <protection hidden="1"/>
    </xf>
    <xf numFmtId="172" fontId="38" fillId="8" borderId="11" xfId="0" applyNumberFormat="1" applyFont="1" applyFill="1" applyBorder="1" applyAlignment="1" applyProtection="1">
      <alignment horizontal="right"/>
      <protection hidden="1"/>
    </xf>
    <xf numFmtId="167" fontId="41" fillId="5" borderId="2" xfId="1" applyNumberFormat="1" applyFont="1" applyFill="1" applyBorder="1" applyAlignment="1" applyProtection="1">
      <alignment horizontal="right"/>
      <protection locked="0"/>
    </xf>
    <xf numFmtId="167" fontId="41" fillId="4" borderId="2" xfId="1" applyNumberFormat="1" applyFont="1" applyFill="1" applyBorder="1" applyAlignment="1" applyProtection="1">
      <alignment horizontal="right"/>
      <protection hidden="1"/>
    </xf>
    <xf numFmtId="172" fontId="21" fillId="8" borderId="44" xfId="0" applyNumberFormat="1" applyFont="1" applyFill="1" applyBorder="1" applyAlignment="1" applyProtection="1">
      <alignment horizontal="left"/>
      <protection hidden="1"/>
    </xf>
    <xf numFmtId="172" fontId="21" fillId="8" borderId="21" xfId="0" applyNumberFormat="1" applyFont="1" applyFill="1" applyBorder="1" applyAlignment="1" applyProtection="1">
      <alignment horizontal="right"/>
      <protection hidden="1"/>
    </xf>
    <xf numFmtId="172" fontId="21" fillId="8" borderId="45" xfId="0" applyNumberFormat="1" applyFont="1" applyFill="1" applyBorder="1" applyAlignment="1" applyProtection="1">
      <alignment horizontal="right"/>
      <protection hidden="1"/>
    </xf>
    <xf numFmtId="0" fontId="19" fillId="0" borderId="15" xfId="1" applyFont="1" applyBorder="1" applyAlignment="1" applyProtection="1">
      <alignment horizontal="left"/>
      <protection hidden="1"/>
    </xf>
    <xf numFmtId="0" fontId="19" fillId="0" borderId="16" xfId="1" applyFont="1" applyBorder="1" applyProtection="1">
      <protection hidden="1"/>
    </xf>
    <xf numFmtId="3" fontId="19" fillId="5" borderId="43" xfId="1" applyNumberFormat="1" applyFont="1" applyFill="1" applyBorder="1" applyProtection="1">
      <protection locked="0"/>
    </xf>
    <xf numFmtId="0" fontId="19" fillId="0" borderId="0" xfId="1" applyFont="1" applyBorder="1" applyProtection="1">
      <protection hidden="1"/>
    </xf>
    <xf numFmtId="0" fontId="19" fillId="0" borderId="8" xfId="1" applyFont="1" applyBorder="1" applyProtection="1">
      <protection hidden="1"/>
    </xf>
    <xf numFmtId="0" fontId="39" fillId="0" borderId="15" xfId="1" applyFont="1" applyBorder="1" applyProtection="1">
      <protection hidden="1"/>
    </xf>
    <xf numFmtId="3" fontId="19" fillId="0" borderId="3" xfId="1" applyNumberFormat="1" applyFont="1" applyFill="1" applyBorder="1" applyProtection="1">
      <protection hidden="1"/>
    </xf>
    <xf numFmtId="0" fontId="19" fillId="0" borderId="17" xfId="1" applyFont="1" applyBorder="1" applyAlignment="1" applyProtection="1">
      <alignment horizontal="left" indent="1"/>
      <protection hidden="1"/>
    </xf>
    <xf numFmtId="0" fontId="19" fillId="0" borderId="18" xfId="1" applyFont="1" applyBorder="1" applyProtection="1">
      <protection hidden="1"/>
    </xf>
    <xf numFmtId="3" fontId="19" fillId="5" borderId="3" xfId="1" applyNumberFormat="1" applyFont="1" applyFill="1" applyBorder="1" applyProtection="1">
      <protection locked="0"/>
    </xf>
    <xf numFmtId="0" fontId="42" fillId="0" borderId="0" xfId="5" quotePrefix="1" applyFont="1" applyProtection="1"/>
    <xf numFmtId="0" fontId="19" fillId="0" borderId="9" xfId="1" applyFont="1" applyBorder="1" applyAlignment="1" applyProtection="1">
      <alignment horizontal="left" indent="1"/>
      <protection hidden="1"/>
    </xf>
    <xf numFmtId="3" fontId="19" fillId="4" borderId="3" xfId="1" applyNumberFormat="1" applyFont="1" applyFill="1" applyBorder="1" applyProtection="1">
      <protection hidden="1"/>
    </xf>
    <xf numFmtId="0" fontId="42" fillId="0" borderId="0" xfId="5" applyFont="1" applyProtection="1"/>
    <xf numFmtId="0" fontId="41" fillId="0" borderId="9" xfId="1" applyFont="1" applyBorder="1" applyAlignment="1" applyProtection="1">
      <alignment horizontal="right"/>
      <protection hidden="1"/>
    </xf>
    <xf numFmtId="0" fontId="41" fillId="0" borderId="0" xfId="1" applyFont="1" applyBorder="1" applyAlignment="1" applyProtection="1">
      <alignment horizontal="right"/>
      <protection hidden="1"/>
    </xf>
    <xf numFmtId="3" fontId="19" fillId="0" borderId="3" xfId="1" applyNumberFormat="1" applyFont="1" applyBorder="1" applyProtection="1">
      <protection hidden="1"/>
    </xf>
    <xf numFmtId="0" fontId="19" fillId="0" borderId="15" xfId="1" applyFont="1" applyBorder="1" applyProtection="1">
      <protection hidden="1"/>
    </xf>
    <xf numFmtId="0" fontId="41" fillId="0" borderId="16" xfId="1" applyFont="1" applyBorder="1" applyAlignment="1" applyProtection="1">
      <alignment horizontal="right"/>
      <protection hidden="1"/>
    </xf>
    <xf numFmtId="0" fontId="43" fillId="0" borderId="0" xfId="5" applyFont="1" applyProtection="1"/>
    <xf numFmtId="0" fontId="28" fillId="0" borderId="17" xfId="1" applyFont="1" applyBorder="1" applyAlignment="1" applyProtection="1">
      <alignment horizontal="left" indent="1"/>
      <protection hidden="1"/>
    </xf>
    <xf numFmtId="0" fontId="44" fillId="0" borderId="0" xfId="1" applyFont="1" applyBorder="1" applyProtection="1">
      <protection hidden="1"/>
    </xf>
    <xf numFmtId="0" fontId="19" fillId="0" borderId="19" xfId="1" applyFont="1" applyBorder="1" applyProtection="1">
      <protection hidden="1"/>
    </xf>
    <xf numFmtId="0" fontId="41" fillId="0" borderId="22" xfId="1" applyFont="1" applyBorder="1" applyAlignment="1" applyProtection="1">
      <alignment horizontal="right"/>
      <protection hidden="1"/>
    </xf>
    <xf numFmtId="0" fontId="19" fillId="0" borderId="0" xfId="1" quotePrefix="1" applyFont="1" applyBorder="1" applyProtection="1">
      <protection hidden="1"/>
    </xf>
    <xf numFmtId="0" fontId="39" fillId="0" borderId="17" xfId="1" applyFont="1" applyBorder="1" applyProtection="1">
      <protection hidden="1"/>
    </xf>
    <xf numFmtId="0" fontId="19" fillId="0" borderId="20" xfId="1" applyFont="1" applyBorder="1" applyAlignment="1" applyProtection="1">
      <alignment horizontal="left" indent="1"/>
      <protection hidden="1"/>
    </xf>
    <xf numFmtId="0" fontId="19" fillId="0" borderId="21" xfId="1" applyFont="1" applyBorder="1" applyProtection="1">
      <protection hidden="1"/>
    </xf>
    <xf numFmtId="3" fontId="19" fillId="5" borderId="2" xfId="1" applyNumberFormat="1" applyFont="1" applyFill="1" applyBorder="1" applyProtection="1">
      <protection locked="0"/>
    </xf>
    <xf numFmtId="0" fontId="19" fillId="0" borderId="11" xfId="1" applyFont="1" applyBorder="1" applyProtection="1">
      <protection hidden="1"/>
    </xf>
    <xf numFmtId="0" fontId="19" fillId="0" borderId="12" xfId="1" applyFont="1" applyBorder="1" applyProtection="1">
      <protection hidden="1"/>
    </xf>
    <xf numFmtId="0" fontId="19" fillId="0" borderId="0" xfId="1" applyFont="1" applyBorder="1" applyAlignment="1" applyProtection="1">
      <alignment horizontal="left" indent="1"/>
      <protection hidden="1"/>
    </xf>
    <xf numFmtId="0" fontId="35" fillId="8" borderId="24" xfId="1" applyFont="1" applyFill="1" applyBorder="1" applyAlignment="1" applyProtection="1">
      <alignment horizontal="left" wrapText="1"/>
      <protection hidden="1"/>
    </xf>
    <xf numFmtId="0" fontId="35" fillId="8" borderId="29" xfId="1" applyFont="1" applyFill="1" applyBorder="1" applyAlignment="1" applyProtection="1">
      <alignment horizontal="left" wrapText="1"/>
      <protection hidden="1"/>
    </xf>
    <xf numFmtId="0" fontId="35" fillId="8" borderId="29" xfId="1" applyFont="1" applyFill="1" applyBorder="1" applyAlignment="1" applyProtection="1">
      <alignment horizontal="right" wrapText="1"/>
      <protection hidden="1"/>
    </xf>
    <xf numFmtId="0" fontId="35" fillId="8" borderId="33" xfId="1" applyFont="1" applyFill="1" applyBorder="1" applyAlignment="1" applyProtection="1">
      <alignment horizontal="right" wrapText="1"/>
      <protection hidden="1"/>
    </xf>
    <xf numFmtId="0" fontId="36" fillId="0" borderId="0" xfId="1" applyFont="1" applyFill="1" applyBorder="1" applyAlignment="1" applyProtection="1">
      <alignment horizontal="center" wrapText="1"/>
      <protection hidden="1"/>
    </xf>
    <xf numFmtId="0" fontId="35" fillId="8" borderId="31" xfId="1" applyFont="1" applyFill="1" applyBorder="1" applyAlignment="1" applyProtection="1">
      <alignment horizontal="center" wrapText="1"/>
      <protection hidden="1"/>
    </xf>
    <xf numFmtId="0" fontId="19" fillId="0" borderId="6" xfId="1" applyFont="1" applyBorder="1" applyAlignment="1" applyProtection="1">
      <alignment horizontal="left"/>
      <protection hidden="1"/>
    </xf>
    <xf numFmtId="0" fontId="19" fillId="0" borderId="14" xfId="1" applyFont="1" applyBorder="1" applyAlignment="1" applyProtection="1">
      <alignment horizontal="center"/>
      <protection hidden="1"/>
    </xf>
    <xf numFmtId="4" fontId="19" fillId="0" borderId="14" xfId="1" applyNumberFormat="1" applyFont="1" applyFill="1" applyBorder="1" applyAlignment="1" applyProtection="1">
      <alignment horizontal="center"/>
      <protection hidden="1"/>
    </xf>
    <xf numFmtId="2" fontId="36" fillId="0" borderId="7" xfId="1" applyNumberFormat="1" applyFont="1" applyBorder="1" applyAlignment="1" applyProtection="1">
      <alignment horizontal="center"/>
      <protection hidden="1"/>
    </xf>
    <xf numFmtId="4" fontId="19" fillId="0" borderId="13" xfId="1" applyNumberFormat="1" applyFont="1" applyFill="1" applyBorder="1" applyAlignment="1" applyProtection="1">
      <alignment horizontal="center"/>
      <protection hidden="1"/>
    </xf>
    <xf numFmtId="0" fontId="19" fillId="0" borderId="9" xfId="1" applyFont="1" applyBorder="1" applyAlignment="1" applyProtection="1">
      <alignment horizontal="left"/>
      <protection hidden="1"/>
    </xf>
    <xf numFmtId="0" fontId="41" fillId="0" borderId="3" xfId="1" applyFont="1" applyBorder="1" applyAlignment="1" applyProtection="1">
      <alignment horizontal="left" vertical="center"/>
      <protection hidden="1"/>
    </xf>
    <xf numFmtId="3" fontId="19" fillId="0" borderId="3" xfId="1" applyNumberFormat="1" applyFont="1" applyFill="1" applyBorder="1" applyAlignment="1" applyProtection="1">
      <alignment horizontal="right"/>
      <protection hidden="1"/>
    </xf>
    <xf numFmtId="2" fontId="36" fillId="0" borderId="0" xfId="1" applyNumberFormat="1" applyFont="1" applyBorder="1" applyAlignment="1" applyProtection="1">
      <alignment horizontal="right"/>
      <protection hidden="1"/>
    </xf>
    <xf numFmtId="4" fontId="19" fillId="0" borderId="8" xfId="1" applyNumberFormat="1" applyFont="1" applyFill="1" applyBorder="1" applyAlignment="1" applyProtection="1">
      <alignment horizontal="right"/>
      <protection hidden="1"/>
    </xf>
    <xf numFmtId="0" fontId="19" fillId="0" borderId="18" xfId="1" applyFont="1" applyBorder="1" applyAlignment="1" applyProtection="1">
      <alignment horizontal="center"/>
      <protection hidden="1"/>
    </xf>
    <xf numFmtId="9" fontId="19" fillId="0" borderId="22" xfId="3" applyFont="1" applyFill="1" applyBorder="1" applyAlignment="1" applyProtection="1">
      <alignment horizontal="right"/>
      <protection hidden="1"/>
    </xf>
    <xf numFmtId="168" fontId="19" fillId="0" borderId="22" xfId="3" applyNumberFormat="1" applyFont="1" applyFill="1" applyBorder="1" applyAlignment="1" applyProtection="1">
      <alignment horizontal="right"/>
      <protection hidden="1"/>
    </xf>
    <xf numFmtId="168" fontId="36" fillId="0" borderId="0" xfId="1" applyNumberFormat="1" applyFont="1" applyBorder="1" applyAlignment="1" applyProtection="1">
      <alignment horizontal="right"/>
      <protection hidden="1"/>
    </xf>
    <xf numFmtId="10" fontId="19" fillId="0" borderId="8" xfId="3" applyNumberFormat="1" applyFont="1" applyFill="1" applyBorder="1" applyAlignment="1" applyProtection="1">
      <alignment horizontal="right"/>
      <protection hidden="1"/>
    </xf>
    <xf numFmtId="0" fontId="45" fillId="0" borderId="0" xfId="1" applyFont="1" applyProtection="1">
      <protection hidden="1"/>
    </xf>
    <xf numFmtId="0" fontId="45" fillId="0" borderId="0" xfId="1" applyFont="1" applyAlignment="1" applyProtection="1">
      <alignment horizontal="center"/>
      <protection hidden="1"/>
    </xf>
    <xf numFmtId="0" fontId="36" fillId="0" borderId="23" xfId="1" applyFont="1" applyBorder="1" applyAlignment="1" applyProtection="1">
      <alignment horizontal="left"/>
      <protection hidden="1"/>
    </xf>
    <xf numFmtId="168" fontId="19" fillId="2" borderId="3" xfId="3" applyNumberFormat="1" applyFont="1" applyFill="1" applyBorder="1" applyAlignment="1" applyProtection="1">
      <alignment horizontal="right"/>
      <protection hidden="1"/>
    </xf>
    <xf numFmtId="9" fontId="36" fillId="0" borderId="3" xfId="3" applyFont="1" applyFill="1" applyBorder="1" applyAlignment="1" applyProtection="1">
      <alignment horizontal="right"/>
      <protection hidden="1"/>
    </xf>
    <xf numFmtId="168" fontId="19" fillId="2" borderId="26" xfId="3" applyNumberFormat="1" applyFont="1" applyFill="1" applyBorder="1" applyAlignment="1" applyProtection="1">
      <alignment horizontal="right"/>
      <protection hidden="1"/>
    </xf>
    <xf numFmtId="166" fontId="19" fillId="2" borderId="30" xfId="1" applyNumberFormat="1" applyFont="1" applyFill="1" applyBorder="1" applyAlignment="1" applyProtection="1">
      <alignment horizontal="center"/>
      <protection hidden="1"/>
    </xf>
    <xf numFmtId="168" fontId="36" fillId="0" borderId="3" xfId="1" applyNumberFormat="1" applyFont="1" applyFill="1" applyBorder="1" applyAlignment="1" applyProtection="1">
      <alignment horizontal="right"/>
      <protection hidden="1"/>
    </xf>
    <xf numFmtId="166" fontId="19" fillId="2" borderId="27" xfId="1" applyNumberFormat="1" applyFont="1" applyFill="1" applyBorder="1" applyAlignment="1" applyProtection="1">
      <alignment horizontal="center"/>
      <protection hidden="1"/>
    </xf>
    <xf numFmtId="166" fontId="19" fillId="2" borderId="3" xfId="3" applyNumberFormat="1" applyFont="1" applyFill="1" applyBorder="1" applyAlignment="1" applyProtection="1">
      <alignment horizontal="right"/>
      <protection hidden="1"/>
    </xf>
    <xf numFmtId="0" fontId="36" fillId="0" borderId="3" xfId="1" applyFont="1" applyFill="1" applyBorder="1" applyAlignment="1" applyProtection="1">
      <alignment horizontal="right"/>
      <protection hidden="1"/>
    </xf>
    <xf numFmtId="166" fontId="19" fillId="2" borderId="26" xfId="3" applyNumberFormat="1" applyFont="1" applyFill="1" applyBorder="1" applyAlignment="1" applyProtection="1">
      <alignment horizontal="right"/>
      <protection hidden="1"/>
    </xf>
    <xf numFmtId="166" fontId="19" fillId="2" borderId="37" xfId="1" applyNumberFormat="1" applyFont="1" applyFill="1" applyBorder="1" applyAlignment="1" applyProtection="1">
      <alignment horizontal="center"/>
      <protection hidden="1"/>
    </xf>
    <xf numFmtId="0" fontId="1" fillId="0" borderId="0" xfId="1" applyFont="1" applyProtection="1">
      <protection hidden="1"/>
    </xf>
    <xf numFmtId="0" fontId="36" fillId="0" borderId="0" xfId="1" applyFont="1" applyFill="1" applyBorder="1" applyAlignment="1" applyProtection="1">
      <alignment horizontal="left"/>
      <protection hidden="1"/>
    </xf>
    <xf numFmtId="0" fontId="41" fillId="0" borderId="0" xfId="1" applyFont="1" applyFill="1" applyBorder="1" applyAlignment="1" applyProtection="1">
      <alignment horizontal="center"/>
      <protection hidden="1"/>
    </xf>
    <xf numFmtId="4" fontId="19" fillId="0" borderId="0" xfId="1" applyNumberFormat="1" applyFont="1" applyFill="1" applyBorder="1" applyAlignment="1" applyProtection="1">
      <alignment horizontal="center"/>
      <protection hidden="1"/>
    </xf>
    <xf numFmtId="2" fontId="36" fillId="0" borderId="0" xfId="1" applyNumberFormat="1" applyFont="1" applyFill="1" applyBorder="1" applyAlignment="1" applyProtection="1">
      <alignment horizontal="center"/>
      <protection hidden="1"/>
    </xf>
    <xf numFmtId="4" fontId="36" fillId="0" borderId="0" xfId="1" applyNumberFormat="1" applyFont="1" applyFill="1" applyBorder="1" applyAlignment="1" applyProtection="1">
      <alignment horizontal="center"/>
      <protection hidden="1"/>
    </xf>
    <xf numFmtId="166" fontId="36" fillId="0" borderId="31" xfId="1" applyNumberFormat="1" applyFont="1" applyBorder="1" applyAlignment="1" applyProtection="1">
      <alignment horizontal="center"/>
      <protection hidden="1"/>
    </xf>
    <xf numFmtId="0" fontId="19" fillId="0" borderId="0" xfId="1" applyFont="1" applyBorder="1" applyAlignment="1" applyProtection="1">
      <alignment horizontal="left"/>
      <protection hidden="1"/>
    </xf>
    <xf numFmtId="0" fontId="19" fillId="0" borderId="0" xfId="1" applyFont="1" applyBorder="1" applyAlignment="1" applyProtection="1">
      <alignment horizontal="center"/>
      <protection hidden="1"/>
    </xf>
    <xf numFmtId="0" fontId="36" fillId="0" borderId="0" xfId="1" applyFont="1" applyFill="1" applyBorder="1" applyAlignment="1" applyProtection="1">
      <alignment horizontal="center"/>
      <protection hidden="1"/>
    </xf>
    <xf numFmtId="0" fontId="35" fillId="8" borderId="6" xfId="1" applyFont="1" applyFill="1" applyBorder="1" applyAlignment="1" applyProtection="1">
      <alignment horizontal="left"/>
      <protection hidden="1"/>
    </xf>
    <xf numFmtId="0" fontId="38" fillId="8" borderId="7" xfId="1" applyFont="1" applyFill="1" applyBorder="1" applyProtection="1">
      <protection hidden="1"/>
    </xf>
    <xf numFmtId="0" fontId="38" fillId="8" borderId="13" xfId="1" applyFont="1" applyFill="1" applyBorder="1" applyProtection="1">
      <protection hidden="1"/>
    </xf>
    <xf numFmtId="0" fontId="19" fillId="0" borderId="6" xfId="1" applyFont="1" applyBorder="1" applyProtection="1">
      <protection hidden="1"/>
    </xf>
    <xf numFmtId="0" fontId="19" fillId="0" borderId="13" xfId="1" applyFont="1" applyBorder="1" applyProtection="1">
      <protection hidden="1"/>
    </xf>
    <xf numFmtId="0" fontId="38" fillId="8" borderId="9" xfId="1" applyFont="1" applyFill="1" applyBorder="1" applyProtection="1">
      <protection hidden="1"/>
    </xf>
    <xf numFmtId="0" fontId="38" fillId="8" borderId="0" xfId="1" applyFont="1" applyFill="1" applyBorder="1" applyProtection="1">
      <protection hidden="1"/>
    </xf>
    <xf numFmtId="0" fontId="35" fillId="8" borderId="0" xfId="1" applyFont="1" applyFill="1" applyBorder="1" applyAlignment="1" applyProtection="1">
      <alignment horizontal="center" wrapText="1"/>
      <protection hidden="1"/>
    </xf>
    <xf numFmtId="0" fontId="38" fillId="8" borderId="8" xfId="1" applyFont="1" applyFill="1" applyBorder="1" applyProtection="1">
      <protection hidden="1"/>
    </xf>
    <xf numFmtId="0" fontId="19" fillId="0" borderId="9" xfId="1" applyFont="1" applyBorder="1" applyProtection="1">
      <protection hidden="1"/>
    </xf>
    <xf numFmtId="0" fontId="35" fillId="8" borderId="10" xfId="1" applyFont="1" applyFill="1" applyBorder="1" applyAlignment="1" applyProtection="1">
      <alignment horizontal="left" wrapText="1"/>
      <protection hidden="1"/>
    </xf>
    <xf numFmtId="0" fontId="35" fillId="8" borderId="11" xfId="1" applyFont="1" applyFill="1" applyBorder="1" applyAlignment="1" applyProtection="1">
      <alignment horizontal="center" wrapText="1"/>
      <protection hidden="1"/>
    </xf>
    <xf numFmtId="0" fontId="35" fillId="8" borderId="11" xfId="1" applyFont="1" applyFill="1" applyBorder="1" applyAlignment="1" applyProtection="1">
      <alignment horizontal="center" wrapText="1"/>
      <protection hidden="1"/>
    </xf>
    <xf numFmtId="0" fontId="35" fillId="8" borderId="12" xfId="1" applyFont="1" applyFill="1" applyBorder="1" applyAlignment="1" applyProtection="1">
      <alignment horizontal="center" wrapText="1"/>
      <protection hidden="1"/>
    </xf>
    <xf numFmtId="0" fontId="19" fillId="0" borderId="9" xfId="1" applyFont="1" applyFill="1" applyBorder="1" applyProtection="1">
      <protection hidden="1"/>
    </xf>
    <xf numFmtId="49" fontId="19" fillId="0" borderId="0" xfId="1" applyNumberFormat="1" applyFont="1" applyFill="1" applyBorder="1" applyProtection="1">
      <protection hidden="1"/>
    </xf>
    <xf numFmtId="0" fontId="19" fillId="0" borderId="0" xfId="1" applyFont="1" applyFill="1" applyBorder="1" applyProtection="1">
      <protection hidden="1"/>
    </xf>
    <xf numFmtId="169" fontId="19" fillId="0" borderId="0" xfId="2" applyNumberFormat="1" applyFont="1" applyFill="1" applyBorder="1" applyProtection="1">
      <protection hidden="1"/>
    </xf>
    <xf numFmtId="0" fontId="19" fillId="3" borderId="25" xfId="1" applyFont="1" applyFill="1" applyBorder="1" applyAlignment="1" applyProtection="1">
      <alignment horizontal="left"/>
      <protection hidden="1"/>
    </xf>
    <xf numFmtId="9" fontId="36" fillId="2" borderId="1" xfId="3" applyFont="1" applyFill="1" applyBorder="1" applyAlignment="1" applyProtection="1">
      <alignment horizontal="center"/>
      <protection hidden="1"/>
    </xf>
    <xf numFmtId="0" fontId="41" fillId="2" borderId="1" xfId="1" applyFont="1" applyFill="1" applyBorder="1" applyAlignment="1" applyProtection="1">
      <alignment horizontal="center"/>
      <protection hidden="1"/>
    </xf>
    <xf numFmtId="9" fontId="19" fillId="2" borderId="1" xfId="3" applyFont="1" applyFill="1" applyBorder="1" applyAlignment="1" applyProtection="1">
      <alignment horizontal="center"/>
      <protection hidden="1"/>
    </xf>
    <xf numFmtId="0" fontId="19" fillId="2" borderId="1" xfId="1" applyFont="1" applyFill="1" applyBorder="1" applyAlignment="1" applyProtection="1">
      <alignment horizontal="center"/>
      <protection hidden="1"/>
    </xf>
    <xf numFmtId="9" fontId="19" fillId="2" borderId="28" xfId="3" applyFont="1" applyFill="1" applyBorder="1" applyAlignment="1" applyProtection="1">
      <alignment horizontal="center"/>
      <protection hidden="1"/>
    </xf>
    <xf numFmtId="9" fontId="19" fillId="2" borderId="34" xfId="3" applyFont="1" applyFill="1" applyBorder="1" applyAlignment="1" applyProtection="1">
      <alignment horizontal="center"/>
      <protection hidden="1"/>
    </xf>
    <xf numFmtId="0" fontId="19" fillId="0" borderId="23" xfId="1" applyFont="1" applyBorder="1" applyAlignment="1" applyProtection="1">
      <alignment horizontal="left"/>
      <protection hidden="1"/>
    </xf>
    <xf numFmtId="0" fontId="36" fillId="0" borderId="3" xfId="1" applyFont="1" applyBorder="1" applyAlignment="1" applyProtection="1">
      <alignment horizontal="center"/>
      <protection hidden="1"/>
    </xf>
    <xf numFmtId="0" fontId="41" fillId="0" borderId="3" xfId="1" applyFont="1" applyBorder="1" applyAlignment="1" applyProtection="1">
      <alignment horizontal="center"/>
      <protection hidden="1"/>
    </xf>
    <xf numFmtId="0" fontId="36" fillId="0" borderId="3" xfId="1" applyNumberFormat="1" applyFont="1" applyBorder="1" applyAlignment="1" applyProtection="1">
      <alignment horizontal="center"/>
      <protection hidden="1"/>
    </xf>
    <xf numFmtId="0" fontId="36" fillId="0" borderId="4" xfId="1" applyFont="1" applyBorder="1" applyAlignment="1" applyProtection="1">
      <alignment horizontal="center"/>
      <protection hidden="1"/>
    </xf>
    <xf numFmtId="0" fontId="36" fillId="0" borderId="26" xfId="1" applyFont="1" applyBorder="1" applyAlignment="1" applyProtection="1">
      <alignment horizontal="center"/>
      <protection hidden="1"/>
    </xf>
    <xf numFmtId="0" fontId="19" fillId="3" borderId="23" xfId="1" applyFont="1" applyFill="1" applyBorder="1" applyAlignment="1" applyProtection="1">
      <alignment horizontal="left"/>
      <protection hidden="1"/>
    </xf>
    <xf numFmtId="9" fontId="36" fillId="2" borderId="3" xfId="1" applyNumberFormat="1" applyFont="1" applyFill="1" applyBorder="1" applyAlignment="1" applyProtection="1">
      <alignment horizontal="center"/>
      <protection hidden="1"/>
    </xf>
    <xf numFmtId="0" fontId="41" fillId="2" borderId="3" xfId="1" applyFont="1" applyFill="1" applyBorder="1" applyAlignment="1" applyProtection="1">
      <alignment horizontal="center"/>
      <protection hidden="1"/>
    </xf>
    <xf numFmtId="9" fontId="19" fillId="2" borderId="3" xfId="1" applyNumberFormat="1" applyFont="1" applyFill="1" applyBorder="1" applyAlignment="1" applyProtection="1">
      <alignment horizontal="center"/>
      <protection hidden="1"/>
    </xf>
    <xf numFmtId="0" fontId="19" fillId="2" borderId="3" xfId="1" applyFont="1" applyFill="1" applyBorder="1" applyAlignment="1" applyProtection="1">
      <alignment horizontal="center"/>
      <protection hidden="1"/>
    </xf>
    <xf numFmtId="0" fontId="19" fillId="2" borderId="26" xfId="1" applyFont="1" applyFill="1" applyBorder="1" applyAlignment="1" applyProtection="1">
      <alignment horizontal="center"/>
      <protection hidden="1"/>
    </xf>
    <xf numFmtId="166" fontId="36" fillId="2" borderId="3" xfId="1" applyNumberFormat="1" applyFont="1" applyFill="1" applyBorder="1" applyAlignment="1" applyProtection="1">
      <alignment horizontal="center"/>
      <protection hidden="1"/>
    </xf>
    <xf numFmtId="166" fontId="19" fillId="2" borderId="3" xfId="1" applyNumberFormat="1" applyFont="1" applyFill="1" applyBorder="1" applyAlignment="1" applyProtection="1">
      <alignment horizontal="center"/>
      <protection hidden="1"/>
    </xf>
    <xf numFmtId="0" fontId="19" fillId="0" borderId="35" xfId="1" applyFont="1" applyBorder="1" applyAlignment="1" applyProtection="1">
      <alignment horizontal="left"/>
      <protection hidden="1"/>
    </xf>
    <xf numFmtId="0" fontId="28" fillId="0" borderId="2" xfId="1" applyFont="1" applyBorder="1" applyAlignment="1" applyProtection="1">
      <alignment horizontal="center"/>
      <protection hidden="1"/>
    </xf>
    <xf numFmtId="0" fontId="41" fillId="0" borderId="2" xfId="1" applyFont="1" applyBorder="1" applyAlignment="1" applyProtection="1">
      <alignment horizontal="center"/>
      <protection hidden="1"/>
    </xf>
    <xf numFmtId="0" fontId="36" fillId="0" borderId="2" xfId="1" applyFont="1" applyBorder="1" applyAlignment="1" applyProtection="1">
      <alignment horizontal="center"/>
      <protection hidden="1"/>
    </xf>
    <xf numFmtId="0" fontId="36" fillId="0" borderId="2" xfId="1" applyNumberFormat="1" applyFont="1" applyBorder="1" applyAlignment="1" applyProtection="1">
      <alignment horizontal="center"/>
      <protection hidden="1"/>
    </xf>
    <xf numFmtId="0" fontId="19" fillId="0" borderId="36" xfId="1" applyFont="1" applyBorder="1" applyAlignment="1" applyProtection="1">
      <alignment horizontal="center"/>
      <protection hidden="1"/>
    </xf>
    <xf numFmtId="0" fontId="36" fillId="0" borderId="9" xfId="1" applyFont="1" applyBorder="1" applyProtection="1">
      <protection hidden="1"/>
    </xf>
    <xf numFmtId="0" fontId="36" fillId="0" borderId="0" xfId="1" applyFont="1" applyBorder="1" applyProtection="1">
      <protection hidden="1"/>
    </xf>
    <xf numFmtId="0" fontId="19" fillId="0" borderId="9" xfId="1" quotePrefix="1" applyFont="1" applyBorder="1" applyProtection="1">
      <protection hidden="1"/>
    </xf>
    <xf numFmtId="49" fontId="19" fillId="0" borderId="9" xfId="1" applyNumberFormat="1" applyFont="1" applyBorder="1" applyAlignment="1" applyProtection="1">
      <alignment horizontal="left" wrapText="1" indent="3"/>
      <protection hidden="1"/>
    </xf>
    <xf numFmtId="49" fontId="19" fillId="0" borderId="0" xfId="1" applyNumberFormat="1" applyFont="1" applyBorder="1" applyAlignment="1" applyProtection="1">
      <alignment horizontal="left" wrapText="1" indent="3"/>
      <protection hidden="1"/>
    </xf>
    <xf numFmtId="0" fontId="19" fillId="0" borderId="9" xfId="1" applyNumberFormat="1" applyFont="1" applyBorder="1" applyAlignment="1" applyProtection="1">
      <alignment horizontal="left" wrapText="1" indent="3"/>
      <protection hidden="1"/>
    </xf>
    <xf numFmtId="0" fontId="19" fillId="0" borderId="0" xfId="1" applyNumberFormat="1" applyFont="1" applyBorder="1" applyAlignment="1" applyProtection="1">
      <alignment horizontal="left" wrapText="1" indent="3"/>
      <protection hidden="1"/>
    </xf>
    <xf numFmtId="49" fontId="19" fillId="0" borderId="9" xfId="1" applyNumberFormat="1" applyFont="1" applyBorder="1" applyProtection="1">
      <protection hidden="1"/>
    </xf>
    <xf numFmtId="49" fontId="19" fillId="0" borderId="0" xfId="1" applyNumberFormat="1" applyFont="1" applyBorder="1" applyProtection="1">
      <protection hidden="1"/>
    </xf>
    <xf numFmtId="0" fontId="19" fillId="0" borderId="9" xfId="1" applyNumberFormat="1" applyFont="1" applyBorder="1" applyProtection="1">
      <protection hidden="1"/>
    </xf>
    <xf numFmtId="0" fontId="19" fillId="0" borderId="10" xfId="1" applyFont="1" applyBorder="1" applyProtection="1">
      <protection hidden="1"/>
    </xf>
    <xf numFmtId="9" fontId="19" fillId="0" borderId="0" xfId="3" applyFont="1" applyProtection="1">
      <protection hidden="1"/>
    </xf>
    <xf numFmtId="9" fontId="19" fillId="0" borderId="0" xfId="1" applyNumberFormat="1" applyFont="1" applyProtection="1">
      <protection hidden="1"/>
    </xf>
    <xf numFmtId="0" fontId="28" fillId="0" borderId="0" xfId="1" applyFont="1" applyProtection="1">
      <protection hidden="1"/>
    </xf>
  </cellXfs>
  <cellStyles count="41">
    <cellStyle name="_x000d__x000a_JournalTemplate=C:\COMFO\CTALK\JOURSTD.TPL_x000d__x000a_LbStateAddress=3 3 0 251 1 89 2 311_x000d__x000a_LbStateJou" xfId="1" xr:uid="{00000000-0005-0000-0000-000000000000}"/>
    <cellStyle name="_x000d__x000a_JournalTemplate=C:\COMFO\CTALK\JOURSTD.TPL_x000d__x000a_LbStateAddress=3 3 0 251 1 89 2 311_x000d__x000a_LbStateJou 2" xfId="5" xr:uid="{00000000-0005-0000-0000-000001000000}"/>
    <cellStyle name="Comma_NP PVM 2012 1 jaar in AIX 20110922 corr" xfId="39" xr:uid="{00000000-0005-0000-0000-000002000000}"/>
    <cellStyle name="Komma" xfId="2" builtinId="3"/>
    <cellStyle name="Komma 2" xfId="6" xr:uid="{00000000-0005-0000-0000-000004000000}"/>
    <cellStyle name="Komma 2 2" xfId="20" xr:uid="{00000000-0005-0000-0000-000005000000}"/>
    <cellStyle name="Komma 3" xfId="18" xr:uid="{00000000-0005-0000-0000-000006000000}"/>
    <cellStyle name="Komma 3 2" xfId="21" xr:uid="{00000000-0005-0000-0000-000007000000}"/>
    <cellStyle name="Komma 3 2 2" xfId="22" xr:uid="{00000000-0005-0000-0000-000008000000}"/>
    <cellStyle name="Komma 3 3" xfId="23" xr:uid="{00000000-0005-0000-0000-000009000000}"/>
    <cellStyle name="Komma 4" xfId="24" xr:uid="{00000000-0005-0000-0000-00000A000000}"/>
    <cellStyle name="Komma 4 2" xfId="25" xr:uid="{00000000-0005-0000-0000-00000B000000}"/>
    <cellStyle name="Notitie 2" xfId="19" xr:uid="{00000000-0005-0000-0000-00000C000000}"/>
    <cellStyle name="Procent" xfId="3" builtinId="5"/>
    <cellStyle name="Procent 2" xfId="8" xr:uid="{00000000-0005-0000-0000-00000E000000}"/>
    <cellStyle name="Procent 2 2" xfId="26" xr:uid="{00000000-0005-0000-0000-00000F000000}"/>
    <cellStyle name="Procent 3" xfId="17" xr:uid="{00000000-0005-0000-0000-000010000000}"/>
    <cellStyle name="Procent 3 2" xfId="27" xr:uid="{00000000-0005-0000-0000-000011000000}"/>
    <cellStyle name="Procent 4" xfId="28" xr:uid="{00000000-0005-0000-0000-000012000000}"/>
    <cellStyle name="Procent 4 2" xfId="29" xr:uid="{00000000-0005-0000-0000-000013000000}"/>
    <cellStyle name="Standaard" xfId="0" builtinId="0"/>
    <cellStyle name="Standaard 2" xfId="7" xr:uid="{00000000-0005-0000-0000-000015000000}"/>
    <cellStyle name="Standaard 2 2" xfId="16" xr:uid="{00000000-0005-0000-0000-000016000000}"/>
    <cellStyle name="Standaard 3" xfId="9" xr:uid="{00000000-0005-0000-0000-000017000000}"/>
    <cellStyle name="Standaard 3 2" xfId="15" xr:uid="{00000000-0005-0000-0000-000018000000}"/>
    <cellStyle name="Standaard 3 2 2" xfId="30" xr:uid="{00000000-0005-0000-0000-000019000000}"/>
    <cellStyle name="Standaard 3 3" xfId="31" xr:uid="{00000000-0005-0000-0000-00001A000000}"/>
    <cellStyle name="Standaard 4" xfId="10" xr:uid="{00000000-0005-0000-0000-00001B000000}"/>
    <cellStyle name="Standaard 4 2" xfId="32" xr:uid="{00000000-0005-0000-0000-00001C000000}"/>
    <cellStyle name="Standaard 5" xfId="11" xr:uid="{00000000-0005-0000-0000-00001D000000}"/>
    <cellStyle name="Standaard 6" xfId="37" xr:uid="{00000000-0005-0000-0000-00001E000000}"/>
    <cellStyle name="Standaard 7" xfId="40" xr:uid="{00000000-0005-0000-0000-00001F000000}"/>
    <cellStyle name="Stijl 1" xfId="12" xr:uid="{00000000-0005-0000-0000-000020000000}"/>
    <cellStyle name="Style 1" xfId="38" xr:uid="{00000000-0005-0000-0000-000021000000}"/>
    <cellStyle name="Valuta" xfId="4" builtinId="4"/>
    <cellStyle name="Valuta 2" xfId="13" xr:uid="{00000000-0005-0000-0000-000023000000}"/>
    <cellStyle name="Valuta 2 2" xfId="33" xr:uid="{00000000-0005-0000-0000-000024000000}"/>
    <cellStyle name="Valuta 2 2 2" xfId="34" xr:uid="{00000000-0005-0000-0000-000025000000}"/>
    <cellStyle name="Valuta 2 3" xfId="35" xr:uid="{00000000-0005-0000-0000-000026000000}"/>
    <cellStyle name="Valuta 3" xfId="14" xr:uid="{00000000-0005-0000-0000-000027000000}"/>
    <cellStyle name="Valuta 3 2" xfId="36" xr:uid="{00000000-0005-0000-0000-000028000000}"/>
  </cellStyles>
  <dxfs count="2">
    <dxf>
      <fill>
        <patternFill>
          <bgColor indexed="10"/>
        </patternFill>
      </fill>
    </dxf>
    <dxf>
      <fill>
        <patternFill>
          <bgColor indexed="11"/>
        </patternFill>
      </fill>
    </dxf>
  </dxfs>
  <tableStyles count="0" defaultTableStyle="TableStyleMedium9" defaultPivotStyle="PivotStyleLight16"/>
  <colors>
    <mruColors>
      <color rgb="FF8FCA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1"/>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nl-NL"/>
              <a:t>Aantal punten voor solvabiliteit</a:t>
            </a:r>
          </a:p>
        </c:rich>
      </c:tx>
      <c:layout>
        <c:manualLayout>
          <c:xMode val="edge"/>
          <c:yMode val="edge"/>
          <c:x val="0.30844172887479976"/>
          <c:y val="4.1975308641975309E-2"/>
        </c:manualLayout>
      </c:layout>
      <c:overlay val="0"/>
    </c:title>
    <c:autoTitleDeleted val="0"/>
    <c:plotArea>
      <c:layout>
        <c:manualLayout>
          <c:layoutTarget val="inner"/>
          <c:xMode val="edge"/>
          <c:yMode val="edge"/>
          <c:x val="0.11363645371193128"/>
          <c:y val="0.17777820644822157"/>
          <c:w val="0.72889668166653054"/>
          <c:h val="0.65432256539970435"/>
        </c:manualLayout>
      </c:layout>
      <c:areaChart>
        <c:grouping val="stacked"/>
        <c:varyColors val="0"/>
        <c:ser>
          <c:idx val="1"/>
          <c:order val="0"/>
          <c:tx>
            <c:strRef>
              <c:f>HULP!$B$29</c:f>
              <c:strCache>
                <c:ptCount val="1"/>
                <c:pt idx="0">
                  <c:v>Punten</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cat>
            <c:numRef>
              <c:f>HULP!$C$28:$K$28</c:f>
              <c:numCache>
                <c:formatCode>0%</c:formatCode>
                <c:ptCount val="9"/>
                <c:pt idx="0">
                  <c:v>0.2</c:v>
                </c:pt>
                <c:pt idx="1">
                  <c:v>0.30000000000000004</c:v>
                </c:pt>
                <c:pt idx="2">
                  <c:v>0.4</c:v>
                </c:pt>
                <c:pt idx="3">
                  <c:v>0.5</c:v>
                </c:pt>
                <c:pt idx="4">
                  <c:v>0.6</c:v>
                </c:pt>
                <c:pt idx="5">
                  <c:v>0.7</c:v>
                </c:pt>
                <c:pt idx="6">
                  <c:v>0.79999999999999993</c:v>
                </c:pt>
                <c:pt idx="7">
                  <c:v>0.89999999999999991</c:v>
                </c:pt>
                <c:pt idx="8">
                  <c:v>0.99999999999999989</c:v>
                </c:pt>
              </c:numCache>
            </c:numRef>
          </c:cat>
          <c:val>
            <c:numRef>
              <c:f>HULP!$C$29:$K$29</c:f>
              <c:numCache>
                <c:formatCode>General</c:formatCode>
                <c:ptCount val="9"/>
                <c:pt idx="0">
                  <c:v>1</c:v>
                </c:pt>
                <c:pt idx="1">
                  <c:v>2</c:v>
                </c:pt>
                <c:pt idx="2">
                  <c:v>3</c:v>
                </c:pt>
                <c:pt idx="3">
                  <c:v>4</c:v>
                </c:pt>
                <c:pt idx="4">
                  <c:v>4</c:v>
                </c:pt>
                <c:pt idx="5">
                  <c:v>4</c:v>
                </c:pt>
                <c:pt idx="6">
                  <c:v>4</c:v>
                </c:pt>
                <c:pt idx="7">
                  <c:v>4</c:v>
                </c:pt>
                <c:pt idx="8">
                  <c:v>4</c:v>
                </c:pt>
              </c:numCache>
            </c:numRef>
          </c:val>
          <c:extLst>
            <c:ext xmlns:c16="http://schemas.microsoft.com/office/drawing/2014/chart" uri="{C3380CC4-5D6E-409C-BE32-E72D297353CC}">
              <c16:uniqueId val="{00000000-456B-46E6-8A27-0E558253656B}"/>
            </c:ext>
          </c:extLst>
        </c:ser>
        <c:dLbls>
          <c:showLegendKey val="0"/>
          <c:showVal val="0"/>
          <c:showCatName val="0"/>
          <c:showSerName val="0"/>
          <c:showPercent val="0"/>
          <c:showBubbleSize val="0"/>
        </c:dLbls>
        <c:axId val="191327936"/>
        <c:axId val="191331856"/>
      </c:areaChart>
      <c:catAx>
        <c:axId val="191327936"/>
        <c:scaling>
          <c:orientation val="minMax"/>
        </c:scaling>
        <c:delete val="0"/>
        <c:axPos val="b"/>
        <c:title>
          <c:tx>
            <c:rich>
              <a:bodyPr/>
              <a:lstStyle/>
              <a:p>
                <a:pPr>
                  <a:defRPr/>
                </a:pPr>
                <a:r>
                  <a:rPr lang="nl-NL"/>
                  <a:t>Solvabiliteit</a:t>
                </a:r>
              </a:p>
            </c:rich>
          </c:tx>
          <c:layout>
            <c:manualLayout>
              <c:xMode val="edge"/>
              <c:yMode val="edge"/>
              <c:x val="0.41071462658076829"/>
              <c:y val="0.90617491332101996"/>
            </c:manualLayout>
          </c:layout>
          <c:overlay val="0"/>
        </c:title>
        <c:numFmt formatCode="0%" sourceLinked="1"/>
        <c:majorTickMark val="out"/>
        <c:minorTickMark val="none"/>
        <c:tickLblPos val="nextTo"/>
        <c:txPr>
          <a:bodyPr rot="0" vert="horz"/>
          <a:lstStyle/>
          <a:p>
            <a:pPr>
              <a:defRPr/>
            </a:pPr>
            <a:endParaRPr lang="nl-NL"/>
          </a:p>
        </c:txPr>
        <c:crossAx val="191331856"/>
        <c:crosses val="autoZero"/>
        <c:auto val="1"/>
        <c:lblAlgn val="ctr"/>
        <c:lblOffset val="100"/>
        <c:tickLblSkip val="1"/>
        <c:tickMarkSkip val="1"/>
        <c:noMultiLvlLbl val="0"/>
      </c:catAx>
      <c:valAx>
        <c:axId val="191331856"/>
        <c:scaling>
          <c:orientation val="minMax"/>
        </c:scaling>
        <c:delete val="0"/>
        <c:axPos val="l"/>
        <c:majorGridlines/>
        <c:title>
          <c:tx>
            <c:rich>
              <a:bodyPr/>
              <a:lstStyle/>
              <a:p>
                <a:pPr>
                  <a:defRPr/>
                </a:pPr>
                <a:r>
                  <a:rPr lang="nl-NL"/>
                  <a:t>Punten</a:t>
                </a:r>
              </a:p>
            </c:rich>
          </c:tx>
          <c:layout>
            <c:manualLayout>
              <c:xMode val="edge"/>
              <c:yMode val="edge"/>
              <c:x val="2.5974025974025976E-2"/>
              <c:y val="0.44197634554939885"/>
            </c:manualLayout>
          </c:layout>
          <c:overlay val="0"/>
        </c:title>
        <c:numFmt formatCode="General" sourceLinked="1"/>
        <c:majorTickMark val="out"/>
        <c:minorTickMark val="none"/>
        <c:tickLblPos val="nextTo"/>
        <c:txPr>
          <a:bodyPr rot="0" vert="horz"/>
          <a:lstStyle/>
          <a:p>
            <a:pPr>
              <a:defRPr/>
            </a:pPr>
            <a:endParaRPr lang="nl-NL"/>
          </a:p>
        </c:txPr>
        <c:crossAx val="191327936"/>
        <c:crosses val="autoZero"/>
        <c:crossBetween val="midCat"/>
      </c:valAx>
    </c:plotArea>
    <c:legend>
      <c:legendPos val="r"/>
      <c:layout>
        <c:manualLayout>
          <c:xMode val="edge"/>
          <c:yMode val="edge"/>
          <c:x val="0.88798769471997818"/>
          <c:y val="0.47654424678396679"/>
          <c:w val="9.9025974025974017E-2"/>
          <c:h val="5.4321246881176899E-2"/>
        </c:manualLayout>
      </c:layout>
      <c:overlay val="0"/>
    </c:legend>
    <c:plotVisOnly val="1"/>
    <c:dispBlanksAs val="zero"/>
    <c:showDLblsOverMax val="0"/>
  </c:chart>
  <c:spPr>
    <a:ln>
      <a:noFill/>
    </a:ln>
  </c:sp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1"/>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nl-NL"/>
              <a:t>Aantal punten voor rentabiliteit</a:t>
            </a:r>
          </a:p>
        </c:rich>
      </c:tx>
      <c:layout>
        <c:manualLayout>
          <c:xMode val="edge"/>
          <c:yMode val="edge"/>
          <c:x val="0.30194822238129326"/>
          <c:y val="3.2098765432098768E-2"/>
        </c:manualLayout>
      </c:layout>
      <c:overlay val="0"/>
    </c:title>
    <c:autoTitleDeleted val="0"/>
    <c:plotArea>
      <c:layout>
        <c:manualLayout>
          <c:layoutTarget val="inner"/>
          <c:xMode val="edge"/>
          <c:yMode val="edge"/>
          <c:x val="0.11363645371193128"/>
          <c:y val="0.17777820644822157"/>
          <c:w val="0.73376681539704192"/>
          <c:h val="0.65432256539970435"/>
        </c:manualLayout>
      </c:layout>
      <c:areaChart>
        <c:grouping val="stacked"/>
        <c:varyColors val="0"/>
        <c:ser>
          <c:idx val="1"/>
          <c:order val="0"/>
          <c:tx>
            <c:strRef>
              <c:f>HULP!$B$62</c:f>
              <c:strCache>
                <c:ptCount val="1"/>
                <c:pt idx="0">
                  <c:v>Punten</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cat>
            <c:numRef>
              <c:f>HULP!$C$61:$J$61</c:f>
              <c:numCache>
                <c:formatCode>0%</c:formatCode>
                <c:ptCount val="8"/>
                <c:pt idx="0">
                  <c:v>0</c:v>
                </c:pt>
                <c:pt idx="1">
                  <c:v>0.1</c:v>
                </c:pt>
                <c:pt idx="2">
                  <c:v>0.2</c:v>
                </c:pt>
                <c:pt idx="3">
                  <c:v>0.30000000000000004</c:v>
                </c:pt>
                <c:pt idx="4">
                  <c:v>0.4</c:v>
                </c:pt>
                <c:pt idx="5">
                  <c:v>0.5</c:v>
                </c:pt>
                <c:pt idx="6">
                  <c:v>0.6</c:v>
                </c:pt>
                <c:pt idx="7">
                  <c:v>0.7</c:v>
                </c:pt>
              </c:numCache>
            </c:numRef>
          </c:cat>
          <c:val>
            <c:numRef>
              <c:f>HULP!$C$62:$J$62</c:f>
              <c:numCache>
                <c:formatCode>General</c:formatCode>
                <c:ptCount val="8"/>
                <c:pt idx="0">
                  <c:v>1</c:v>
                </c:pt>
                <c:pt idx="1">
                  <c:v>2</c:v>
                </c:pt>
                <c:pt idx="2">
                  <c:v>2</c:v>
                </c:pt>
                <c:pt idx="3">
                  <c:v>2</c:v>
                </c:pt>
                <c:pt idx="4">
                  <c:v>2</c:v>
                </c:pt>
                <c:pt idx="5">
                  <c:v>2</c:v>
                </c:pt>
                <c:pt idx="6">
                  <c:v>2</c:v>
                </c:pt>
                <c:pt idx="7">
                  <c:v>2</c:v>
                </c:pt>
              </c:numCache>
            </c:numRef>
          </c:val>
          <c:extLst>
            <c:ext xmlns:c16="http://schemas.microsoft.com/office/drawing/2014/chart" uri="{C3380CC4-5D6E-409C-BE32-E72D297353CC}">
              <c16:uniqueId val="{00000000-5DD9-4F9F-86B1-A8EC9103DFB6}"/>
            </c:ext>
          </c:extLst>
        </c:ser>
        <c:dLbls>
          <c:showLegendKey val="0"/>
          <c:showVal val="0"/>
          <c:showCatName val="0"/>
          <c:showSerName val="0"/>
          <c:showPercent val="0"/>
          <c:showBubbleSize val="0"/>
        </c:dLbls>
        <c:axId val="191330680"/>
        <c:axId val="191328328"/>
      </c:areaChart>
      <c:catAx>
        <c:axId val="191330680"/>
        <c:scaling>
          <c:orientation val="minMax"/>
        </c:scaling>
        <c:delete val="0"/>
        <c:axPos val="b"/>
        <c:title>
          <c:tx>
            <c:rich>
              <a:bodyPr/>
              <a:lstStyle/>
              <a:p>
                <a:pPr>
                  <a:defRPr/>
                </a:pPr>
                <a:r>
                  <a:rPr lang="nl-NL"/>
                  <a:t>Rentabiliteit</a:t>
                </a:r>
              </a:p>
            </c:rich>
          </c:tx>
          <c:layout>
            <c:manualLayout>
              <c:xMode val="edge"/>
              <c:yMode val="edge"/>
              <c:x val="0.41396137982752157"/>
              <c:y val="0.90617491332101996"/>
            </c:manualLayout>
          </c:layout>
          <c:overlay val="0"/>
        </c:title>
        <c:numFmt formatCode="0%" sourceLinked="1"/>
        <c:majorTickMark val="out"/>
        <c:minorTickMark val="none"/>
        <c:tickLblPos val="nextTo"/>
        <c:txPr>
          <a:bodyPr rot="0" vert="horz"/>
          <a:lstStyle/>
          <a:p>
            <a:pPr>
              <a:defRPr/>
            </a:pPr>
            <a:endParaRPr lang="nl-NL"/>
          </a:p>
        </c:txPr>
        <c:crossAx val="191328328"/>
        <c:crosses val="autoZero"/>
        <c:auto val="1"/>
        <c:lblAlgn val="ctr"/>
        <c:lblOffset val="100"/>
        <c:tickLblSkip val="1"/>
        <c:tickMarkSkip val="1"/>
        <c:noMultiLvlLbl val="0"/>
      </c:catAx>
      <c:valAx>
        <c:axId val="191328328"/>
        <c:scaling>
          <c:orientation val="minMax"/>
        </c:scaling>
        <c:delete val="0"/>
        <c:axPos val="l"/>
        <c:majorGridlines/>
        <c:title>
          <c:tx>
            <c:rich>
              <a:bodyPr/>
              <a:lstStyle/>
              <a:p>
                <a:pPr>
                  <a:defRPr/>
                </a:pPr>
                <a:r>
                  <a:rPr lang="nl-NL"/>
                  <a:t>Punten</a:t>
                </a:r>
              </a:p>
            </c:rich>
          </c:tx>
          <c:layout>
            <c:manualLayout>
              <c:xMode val="edge"/>
              <c:yMode val="edge"/>
              <c:x val="2.5974025974025976E-2"/>
              <c:y val="0.44197634554939885"/>
            </c:manualLayout>
          </c:layout>
          <c:overlay val="0"/>
        </c:title>
        <c:numFmt formatCode="General" sourceLinked="1"/>
        <c:majorTickMark val="out"/>
        <c:minorTickMark val="none"/>
        <c:tickLblPos val="nextTo"/>
        <c:txPr>
          <a:bodyPr rot="0" vert="horz"/>
          <a:lstStyle/>
          <a:p>
            <a:pPr>
              <a:defRPr/>
            </a:pPr>
            <a:endParaRPr lang="nl-NL"/>
          </a:p>
        </c:txPr>
        <c:crossAx val="191330680"/>
        <c:crosses val="autoZero"/>
        <c:crossBetween val="midCat"/>
      </c:valAx>
    </c:plotArea>
    <c:legend>
      <c:legendPos val="r"/>
      <c:layout>
        <c:manualLayout>
          <c:xMode val="edge"/>
          <c:yMode val="edge"/>
          <c:x val="0.88798769471997818"/>
          <c:y val="0.47654424678396679"/>
          <c:w val="9.9025974025974017E-2"/>
          <c:h val="5.4321246881176899E-2"/>
        </c:manualLayout>
      </c:layout>
      <c:overlay val="0"/>
    </c:legend>
    <c:plotVisOnly val="1"/>
    <c:dispBlanksAs val="zero"/>
    <c:showDLblsOverMax val="0"/>
  </c:chart>
  <c:spPr>
    <a:ln>
      <a:noFill/>
    </a:ln>
  </c:spPr>
  <c:printSettings>
    <c:headerFooter alignWithMargins="0"/>
    <c:pageMargins b="1" l="0.75" r="0.7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1"/>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nl-NL"/>
              <a:t>Aantal punten voor liquiditeit</a:t>
            </a:r>
          </a:p>
        </c:rich>
      </c:tx>
      <c:layout>
        <c:manualLayout>
          <c:xMode val="edge"/>
          <c:yMode val="edge"/>
          <c:x val="0.31331185874492962"/>
          <c:y val="3.2098765432098768E-2"/>
        </c:manualLayout>
      </c:layout>
      <c:overlay val="0"/>
    </c:title>
    <c:autoTitleDeleted val="0"/>
    <c:plotArea>
      <c:layout>
        <c:manualLayout>
          <c:layoutTarget val="inner"/>
          <c:xMode val="edge"/>
          <c:yMode val="edge"/>
          <c:x val="0.11363645371193128"/>
          <c:y val="0.17777820644822157"/>
          <c:w val="0.74026032703772371"/>
          <c:h val="0.65432256539970435"/>
        </c:manualLayout>
      </c:layout>
      <c:areaChart>
        <c:grouping val="stacked"/>
        <c:varyColors val="0"/>
        <c:ser>
          <c:idx val="1"/>
          <c:order val="0"/>
          <c:tx>
            <c:strRef>
              <c:f>HULP!$B$95</c:f>
              <c:strCache>
                <c:ptCount val="1"/>
                <c:pt idx="0">
                  <c:v>Punten</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cat>
            <c:numRef>
              <c:f>HULP!$C$94:$K$94</c:f>
              <c:numCache>
                <c:formatCode>0.0</c:formatCode>
                <c:ptCount val="9"/>
                <c:pt idx="0">
                  <c:v>1</c:v>
                </c:pt>
                <c:pt idx="1">
                  <c:v>1.1000000000000001</c:v>
                </c:pt>
                <c:pt idx="2">
                  <c:v>1.2</c:v>
                </c:pt>
                <c:pt idx="3">
                  <c:v>1.3</c:v>
                </c:pt>
                <c:pt idx="4">
                  <c:v>1.4</c:v>
                </c:pt>
                <c:pt idx="5">
                  <c:v>1.5</c:v>
                </c:pt>
                <c:pt idx="6">
                  <c:v>2</c:v>
                </c:pt>
                <c:pt idx="7">
                  <c:v>3</c:v>
                </c:pt>
                <c:pt idx="8">
                  <c:v>3</c:v>
                </c:pt>
              </c:numCache>
            </c:numRef>
          </c:cat>
          <c:val>
            <c:numRef>
              <c:f>HULP!$C$95:$K$95</c:f>
              <c:numCache>
                <c:formatCode>0.0</c:formatCode>
                <c:ptCount val="9"/>
                <c:pt idx="0" formatCode="General">
                  <c:v>1</c:v>
                </c:pt>
                <c:pt idx="1">
                  <c:v>1.4000000000000004</c:v>
                </c:pt>
                <c:pt idx="2">
                  <c:v>1.7999999999999998</c:v>
                </c:pt>
                <c:pt idx="3">
                  <c:v>2.2000000000000002</c:v>
                </c:pt>
                <c:pt idx="4">
                  <c:v>2.5999999999999996</c:v>
                </c:pt>
                <c:pt idx="5">
                  <c:v>3</c:v>
                </c:pt>
                <c:pt idx="6">
                  <c:v>3</c:v>
                </c:pt>
                <c:pt idx="7" formatCode="General">
                  <c:v>3</c:v>
                </c:pt>
                <c:pt idx="8" formatCode="General">
                  <c:v>3</c:v>
                </c:pt>
              </c:numCache>
            </c:numRef>
          </c:val>
          <c:extLst>
            <c:ext xmlns:c16="http://schemas.microsoft.com/office/drawing/2014/chart" uri="{C3380CC4-5D6E-409C-BE32-E72D297353CC}">
              <c16:uniqueId val="{00000000-AB0A-4E59-8EFC-C473433C5CDD}"/>
            </c:ext>
          </c:extLst>
        </c:ser>
        <c:dLbls>
          <c:showLegendKey val="0"/>
          <c:showVal val="0"/>
          <c:showCatName val="0"/>
          <c:showSerName val="0"/>
          <c:showPercent val="0"/>
          <c:showBubbleSize val="0"/>
        </c:dLbls>
        <c:axId val="191331464"/>
        <c:axId val="191331072"/>
      </c:areaChart>
      <c:catAx>
        <c:axId val="191331464"/>
        <c:scaling>
          <c:orientation val="minMax"/>
        </c:scaling>
        <c:delete val="0"/>
        <c:axPos val="b"/>
        <c:title>
          <c:tx>
            <c:rich>
              <a:bodyPr/>
              <a:lstStyle/>
              <a:p>
                <a:pPr>
                  <a:defRPr/>
                </a:pPr>
                <a:r>
                  <a:rPr lang="nl-NL"/>
                  <a:t>Current Ratio</a:t>
                </a:r>
              </a:p>
            </c:rich>
          </c:tx>
          <c:layout>
            <c:manualLayout>
              <c:xMode val="edge"/>
              <c:yMode val="edge"/>
              <c:x val="0.41071462658076829"/>
              <c:y val="0.90617491332101996"/>
            </c:manualLayout>
          </c:layout>
          <c:overlay val="0"/>
        </c:title>
        <c:numFmt formatCode="0.0" sourceLinked="1"/>
        <c:majorTickMark val="out"/>
        <c:minorTickMark val="none"/>
        <c:tickLblPos val="nextTo"/>
        <c:txPr>
          <a:bodyPr rot="0" vert="horz"/>
          <a:lstStyle/>
          <a:p>
            <a:pPr>
              <a:defRPr/>
            </a:pPr>
            <a:endParaRPr lang="nl-NL"/>
          </a:p>
        </c:txPr>
        <c:crossAx val="191331072"/>
        <c:crosses val="autoZero"/>
        <c:auto val="1"/>
        <c:lblAlgn val="ctr"/>
        <c:lblOffset val="100"/>
        <c:tickLblSkip val="1"/>
        <c:tickMarkSkip val="1"/>
        <c:noMultiLvlLbl val="0"/>
      </c:catAx>
      <c:valAx>
        <c:axId val="191331072"/>
        <c:scaling>
          <c:orientation val="minMax"/>
        </c:scaling>
        <c:delete val="0"/>
        <c:axPos val="l"/>
        <c:majorGridlines/>
        <c:title>
          <c:tx>
            <c:rich>
              <a:bodyPr/>
              <a:lstStyle/>
              <a:p>
                <a:pPr>
                  <a:defRPr/>
                </a:pPr>
                <a:r>
                  <a:rPr lang="nl-NL"/>
                  <a:t>Punten</a:t>
                </a:r>
              </a:p>
            </c:rich>
          </c:tx>
          <c:layout>
            <c:manualLayout>
              <c:xMode val="edge"/>
              <c:yMode val="edge"/>
              <c:x val="2.5974025974025976E-2"/>
              <c:y val="0.44197634554939885"/>
            </c:manualLayout>
          </c:layout>
          <c:overlay val="0"/>
        </c:title>
        <c:numFmt formatCode="General" sourceLinked="1"/>
        <c:majorTickMark val="out"/>
        <c:minorTickMark val="none"/>
        <c:tickLblPos val="nextTo"/>
        <c:txPr>
          <a:bodyPr rot="0" vert="horz"/>
          <a:lstStyle/>
          <a:p>
            <a:pPr>
              <a:defRPr/>
            </a:pPr>
            <a:endParaRPr lang="nl-NL"/>
          </a:p>
        </c:txPr>
        <c:crossAx val="191331464"/>
        <c:crosses val="autoZero"/>
        <c:crossBetween val="midCat"/>
      </c:valAx>
    </c:plotArea>
    <c:legend>
      <c:legendPos val="r"/>
      <c:layout>
        <c:manualLayout>
          <c:xMode val="edge"/>
          <c:yMode val="edge"/>
          <c:x val="0.88798769471997818"/>
          <c:y val="0.47654424678396679"/>
          <c:w val="9.9025974025974017E-2"/>
          <c:h val="5.4321246881176899E-2"/>
        </c:manualLayout>
      </c:layout>
      <c:overlay val="0"/>
    </c:legend>
    <c:plotVisOnly val="1"/>
    <c:dispBlanksAs val="zero"/>
    <c:showDLblsOverMax val="0"/>
  </c:chart>
  <c:spPr>
    <a:ln>
      <a:noFill/>
    </a:ln>
  </c:sp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1"/>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nl-NL"/>
              <a:t>Aantal punten voor Solvabiliteit</a:t>
            </a:r>
          </a:p>
        </c:rich>
      </c:tx>
      <c:layout>
        <c:manualLayout>
          <c:xMode val="edge"/>
          <c:yMode val="edge"/>
          <c:x val="0.30844172887479976"/>
          <c:y val="4.1975308641975309E-2"/>
        </c:manualLayout>
      </c:layout>
      <c:overlay val="0"/>
    </c:title>
    <c:autoTitleDeleted val="0"/>
    <c:plotArea>
      <c:layout>
        <c:manualLayout>
          <c:layoutTarget val="inner"/>
          <c:xMode val="edge"/>
          <c:yMode val="edge"/>
          <c:x val="0.11363645371193128"/>
          <c:y val="0.17777820644822157"/>
          <c:w val="0.72889668166653054"/>
          <c:h val="0.65432256539970435"/>
        </c:manualLayout>
      </c:layout>
      <c:areaChart>
        <c:grouping val="stacked"/>
        <c:varyColors val="0"/>
        <c:ser>
          <c:idx val="1"/>
          <c:order val="0"/>
          <c:tx>
            <c:strRef>
              <c:f>HULP!$B$29</c:f>
              <c:strCache>
                <c:ptCount val="1"/>
                <c:pt idx="0">
                  <c:v>Punten</c:v>
                </c:pt>
              </c:strCache>
            </c:strRef>
          </c:tx>
          <c:spPr>
            <a:solidFill>
              <a:srgbClr val="8FCAE7"/>
            </a:solidFill>
          </c:spPr>
          <c:cat>
            <c:numRef>
              <c:f>HULP!$C$28:$K$28</c:f>
              <c:numCache>
                <c:formatCode>0%</c:formatCode>
                <c:ptCount val="9"/>
                <c:pt idx="0">
                  <c:v>0.2</c:v>
                </c:pt>
                <c:pt idx="1">
                  <c:v>0.30000000000000004</c:v>
                </c:pt>
                <c:pt idx="2">
                  <c:v>0.4</c:v>
                </c:pt>
                <c:pt idx="3">
                  <c:v>0.5</c:v>
                </c:pt>
                <c:pt idx="4">
                  <c:v>0.6</c:v>
                </c:pt>
                <c:pt idx="5">
                  <c:v>0.7</c:v>
                </c:pt>
                <c:pt idx="6">
                  <c:v>0.79999999999999993</c:v>
                </c:pt>
                <c:pt idx="7">
                  <c:v>0.89999999999999991</c:v>
                </c:pt>
                <c:pt idx="8">
                  <c:v>0.99999999999999989</c:v>
                </c:pt>
              </c:numCache>
            </c:numRef>
          </c:cat>
          <c:val>
            <c:numRef>
              <c:f>HULP!$C$29:$K$29</c:f>
              <c:numCache>
                <c:formatCode>General</c:formatCode>
                <c:ptCount val="9"/>
                <c:pt idx="0">
                  <c:v>1</c:v>
                </c:pt>
                <c:pt idx="1">
                  <c:v>2</c:v>
                </c:pt>
                <c:pt idx="2">
                  <c:v>3</c:v>
                </c:pt>
                <c:pt idx="3">
                  <c:v>4</c:v>
                </c:pt>
                <c:pt idx="4">
                  <c:v>4</c:v>
                </c:pt>
                <c:pt idx="5">
                  <c:v>4</c:v>
                </c:pt>
                <c:pt idx="6">
                  <c:v>4</c:v>
                </c:pt>
                <c:pt idx="7">
                  <c:v>4</c:v>
                </c:pt>
                <c:pt idx="8">
                  <c:v>4</c:v>
                </c:pt>
              </c:numCache>
            </c:numRef>
          </c:val>
          <c:extLst>
            <c:ext xmlns:c16="http://schemas.microsoft.com/office/drawing/2014/chart" uri="{C3380CC4-5D6E-409C-BE32-E72D297353CC}">
              <c16:uniqueId val="{00000000-CA71-40EE-A24C-645A3F0E430B}"/>
            </c:ext>
          </c:extLst>
        </c:ser>
        <c:dLbls>
          <c:showLegendKey val="0"/>
          <c:showVal val="0"/>
          <c:showCatName val="0"/>
          <c:showSerName val="0"/>
          <c:showPercent val="0"/>
          <c:showBubbleSize val="0"/>
        </c:dLbls>
        <c:axId val="192142264"/>
        <c:axId val="192143832"/>
      </c:areaChart>
      <c:catAx>
        <c:axId val="192142264"/>
        <c:scaling>
          <c:orientation val="minMax"/>
        </c:scaling>
        <c:delete val="0"/>
        <c:axPos val="b"/>
        <c:title>
          <c:tx>
            <c:rich>
              <a:bodyPr/>
              <a:lstStyle/>
              <a:p>
                <a:pPr>
                  <a:defRPr/>
                </a:pPr>
                <a:r>
                  <a:rPr lang="nl-NL"/>
                  <a:t>Solvabiliteit</a:t>
                </a:r>
              </a:p>
            </c:rich>
          </c:tx>
          <c:layout>
            <c:manualLayout>
              <c:xMode val="edge"/>
              <c:yMode val="edge"/>
              <c:x val="0.41071462658076829"/>
              <c:y val="0.90617491332101996"/>
            </c:manualLayout>
          </c:layout>
          <c:overlay val="0"/>
        </c:title>
        <c:numFmt formatCode="0%" sourceLinked="1"/>
        <c:majorTickMark val="out"/>
        <c:minorTickMark val="none"/>
        <c:tickLblPos val="nextTo"/>
        <c:txPr>
          <a:bodyPr rot="0" vert="horz"/>
          <a:lstStyle/>
          <a:p>
            <a:pPr>
              <a:defRPr/>
            </a:pPr>
            <a:endParaRPr lang="nl-NL"/>
          </a:p>
        </c:txPr>
        <c:crossAx val="192143832"/>
        <c:crosses val="autoZero"/>
        <c:auto val="1"/>
        <c:lblAlgn val="ctr"/>
        <c:lblOffset val="100"/>
        <c:tickLblSkip val="1"/>
        <c:tickMarkSkip val="1"/>
        <c:noMultiLvlLbl val="0"/>
      </c:catAx>
      <c:valAx>
        <c:axId val="192143832"/>
        <c:scaling>
          <c:orientation val="minMax"/>
        </c:scaling>
        <c:delete val="0"/>
        <c:axPos val="l"/>
        <c:majorGridlines/>
        <c:title>
          <c:tx>
            <c:rich>
              <a:bodyPr/>
              <a:lstStyle/>
              <a:p>
                <a:pPr>
                  <a:defRPr/>
                </a:pPr>
                <a:r>
                  <a:rPr lang="nl-NL"/>
                  <a:t>Punten</a:t>
                </a:r>
              </a:p>
            </c:rich>
          </c:tx>
          <c:layout>
            <c:manualLayout>
              <c:xMode val="edge"/>
              <c:yMode val="edge"/>
              <c:x val="2.5974025974025976E-2"/>
              <c:y val="0.44197634554939885"/>
            </c:manualLayout>
          </c:layout>
          <c:overlay val="0"/>
        </c:title>
        <c:numFmt formatCode="General" sourceLinked="1"/>
        <c:majorTickMark val="out"/>
        <c:minorTickMark val="none"/>
        <c:tickLblPos val="nextTo"/>
        <c:txPr>
          <a:bodyPr rot="0" vert="horz"/>
          <a:lstStyle/>
          <a:p>
            <a:pPr>
              <a:defRPr/>
            </a:pPr>
            <a:endParaRPr lang="nl-NL"/>
          </a:p>
        </c:txPr>
        <c:crossAx val="192142264"/>
        <c:crosses val="autoZero"/>
        <c:crossBetween val="midCat"/>
      </c:valAx>
    </c:plotArea>
    <c:legend>
      <c:legendPos val="r"/>
      <c:layout>
        <c:manualLayout>
          <c:xMode val="edge"/>
          <c:yMode val="edge"/>
          <c:x val="0.88798769471997818"/>
          <c:y val="0.47654424678396679"/>
          <c:w val="9.9025974025974017E-2"/>
          <c:h val="5.4321246881176899E-2"/>
        </c:manualLayout>
      </c:layout>
      <c:overlay val="0"/>
    </c:legend>
    <c:plotVisOnly val="1"/>
    <c:dispBlanksAs val="zero"/>
    <c:showDLblsOverMax val="0"/>
  </c:chart>
  <c:spPr>
    <a:ln>
      <a:noFill/>
    </a:ln>
  </c:spPr>
  <c:printSettings>
    <c:headerFooter alignWithMargins="0"/>
    <c:pageMargins b="1" l="0.75" r="0.75" t="1" header="0.5" footer="0.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1"/>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nl-NL"/>
              <a:t>Aantal punten voor Rentabiliteit</a:t>
            </a:r>
          </a:p>
        </c:rich>
      </c:tx>
      <c:layout>
        <c:manualLayout>
          <c:xMode val="edge"/>
          <c:yMode val="edge"/>
          <c:x val="0.30194822238129326"/>
          <c:y val="3.2098765432098768E-2"/>
        </c:manualLayout>
      </c:layout>
      <c:overlay val="0"/>
    </c:title>
    <c:autoTitleDeleted val="0"/>
    <c:plotArea>
      <c:layout>
        <c:manualLayout>
          <c:layoutTarget val="inner"/>
          <c:xMode val="edge"/>
          <c:yMode val="edge"/>
          <c:x val="0.11363645371193128"/>
          <c:y val="0.17777820644822157"/>
          <c:w val="0.73376681539704192"/>
          <c:h val="0.65432256539970435"/>
        </c:manualLayout>
      </c:layout>
      <c:areaChart>
        <c:grouping val="stacked"/>
        <c:varyColors val="0"/>
        <c:ser>
          <c:idx val="1"/>
          <c:order val="0"/>
          <c:tx>
            <c:strRef>
              <c:f>HULP!$B$62</c:f>
              <c:strCache>
                <c:ptCount val="1"/>
                <c:pt idx="0">
                  <c:v>Punten</c:v>
                </c:pt>
              </c:strCache>
            </c:strRef>
          </c:tx>
          <c:spPr>
            <a:solidFill>
              <a:srgbClr val="8FCAE7"/>
            </a:solidFill>
          </c:spPr>
          <c:cat>
            <c:numRef>
              <c:f>HULP!$C$61:$J$61</c:f>
              <c:numCache>
                <c:formatCode>0%</c:formatCode>
                <c:ptCount val="8"/>
                <c:pt idx="0">
                  <c:v>0</c:v>
                </c:pt>
                <c:pt idx="1">
                  <c:v>0.1</c:v>
                </c:pt>
                <c:pt idx="2">
                  <c:v>0.2</c:v>
                </c:pt>
                <c:pt idx="3">
                  <c:v>0.30000000000000004</c:v>
                </c:pt>
                <c:pt idx="4">
                  <c:v>0.4</c:v>
                </c:pt>
                <c:pt idx="5">
                  <c:v>0.5</c:v>
                </c:pt>
                <c:pt idx="6">
                  <c:v>0.6</c:v>
                </c:pt>
                <c:pt idx="7">
                  <c:v>0.7</c:v>
                </c:pt>
              </c:numCache>
            </c:numRef>
          </c:cat>
          <c:val>
            <c:numRef>
              <c:f>HULP!$C$62:$J$62</c:f>
              <c:numCache>
                <c:formatCode>General</c:formatCode>
                <c:ptCount val="8"/>
                <c:pt idx="0">
                  <c:v>1</c:v>
                </c:pt>
                <c:pt idx="1">
                  <c:v>2</c:v>
                </c:pt>
                <c:pt idx="2">
                  <c:v>2</c:v>
                </c:pt>
                <c:pt idx="3">
                  <c:v>2</c:v>
                </c:pt>
                <c:pt idx="4">
                  <c:v>2</c:v>
                </c:pt>
                <c:pt idx="5">
                  <c:v>2</c:v>
                </c:pt>
                <c:pt idx="6">
                  <c:v>2</c:v>
                </c:pt>
                <c:pt idx="7">
                  <c:v>2</c:v>
                </c:pt>
              </c:numCache>
            </c:numRef>
          </c:val>
          <c:extLst>
            <c:ext xmlns:c16="http://schemas.microsoft.com/office/drawing/2014/chart" uri="{C3380CC4-5D6E-409C-BE32-E72D297353CC}">
              <c16:uniqueId val="{00000000-11B6-40EC-8BF0-ECBC27E75B80}"/>
            </c:ext>
          </c:extLst>
        </c:ser>
        <c:dLbls>
          <c:showLegendKey val="0"/>
          <c:showVal val="0"/>
          <c:showCatName val="0"/>
          <c:showSerName val="0"/>
          <c:showPercent val="0"/>
          <c:showBubbleSize val="0"/>
        </c:dLbls>
        <c:axId val="192146184"/>
        <c:axId val="192147360"/>
      </c:areaChart>
      <c:catAx>
        <c:axId val="192146184"/>
        <c:scaling>
          <c:orientation val="minMax"/>
        </c:scaling>
        <c:delete val="0"/>
        <c:axPos val="b"/>
        <c:title>
          <c:tx>
            <c:rich>
              <a:bodyPr/>
              <a:lstStyle/>
              <a:p>
                <a:pPr>
                  <a:defRPr/>
                </a:pPr>
                <a:r>
                  <a:rPr lang="nl-NL"/>
                  <a:t>Rentabiliteit</a:t>
                </a:r>
              </a:p>
            </c:rich>
          </c:tx>
          <c:layout>
            <c:manualLayout>
              <c:xMode val="edge"/>
              <c:yMode val="edge"/>
              <c:x val="0.41396137982752157"/>
              <c:y val="0.90617491332101996"/>
            </c:manualLayout>
          </c:layout>
          <c:overlay val="0"/>
        </c:title>
        <c:numFmt formatCode="0%" sourceLinked="1"/>
        <c:majorTickMark val="out"/>
        <c:minorTickMark val="none"/>
        <c:tickLblPos val="nextTo"/>
        <c:txPr>
          <a:bodyPr rot="0" vert="horz"/>
          <a:lstStyle/>
          <a:p>
            <a:pPr>
              <a:defRPr/>
            </a:pPr>
            <a:endParaRPr lang="nl-NL"/>
          </a:p>
        </c:txPr>
        <c:crossAx val="192147360"/>
        <c:crosses val="autoZero"/>
        <c:auto val="1"/>
        <c:lblAlgn val="ctr"/>
        <c:lblOffset val="100"/>
        <c:tickLblSkip val="1"/>
        <c:tickMarkSkip val="1"/>
        <c:noMultiLvlLbl val="0"/>
      </c:catAx>
      <c:valAx>
        <c:axId val="192147360"/>
        <c:scaling>
          <c:orientation val="minMax"/>
        </c:scaling>
        <c:delete val="0"/>
        <c:axPos val="l"/>
        <c:majorGridlines/>
        <c:title>
          <c:tx>
            <c:rich>
              <a:bodyPr/>
              <a:lstStyle/>
              <a:p>
                <a:pPr>
                  <a:defRPr/>
                </a:pPr>
                <a:r>
                  <a:rPr lang="nl-NL"/>
                  <a:t>Punten</a:t>
                </a:r>
              </a:p>
            </c:rich>
          </c:tx>
          <c:layout>
            <c:manualLayout>
              <c:xMode val="edge"/>
              <c:yMode val="edge"/>
              <c:x val="2.5974025974025976E-2"/>
              <c:y val="0.44197634554939885"/>
            </c:manualLayout>
          </c:layout>
          <c:overlay val="0"/>
        </c:title>
        <c:numFmt formatCode="General" sourceLinked="1"/>
        <c:majorTickMark val="out"/>
        <c:minorTickMark val="none"/>
        <c:tickLblPos val="nextTo"/>
        <c:txPr>
          <a:bodyPr rot="0" vert="horz"/>
          <a:lstStyle/>
          <a:p>
            <a:pPr>
              <a:defRPr/>
            </a:pPr>
            <a:endParaRPr lang="nl-NL"/>
          </a:p>
        </c:txPr>
        <c:crossAx val="192146184"/>
        <c:crosses val="autoZero"/>
        <c:crossBetween val="midCat"/>
      </c:valAx>
    </c:plotArea>
    <c:legend>
      <c:legendPos val="r"/>
      <c:layout>
        <c:manualLayout>
          <c:xMode val="edge"/>
          <c:yMode val="edge"/>
          <c:x val="0.88798769471997818"/>
          <c:y val="0.47654424678396679"/>
          <c:w val="9.9025974025974017E-2"/>
          <c:h val="5.4321246881176899E-2"/>
        </c:manualLayout>
      </c:layout>
      <c:overlay val="0"/>
    </c:legend>
    <c:plotVisOnly val="1"/>
    <c:dispBlanksAs val="zero"/>
    <c:showDLblsOverMax val="0"/>
  </c:chart>
  <c:spPr>
    <a:ln>
      <a:noFill/>
    </a:ln>
  </c:spPr>
  <c:printSettings>
    <c:headerFooter alignWithMargins="0"/>
    <c:pageMargins b="1" l="0.75" r="0.75" t="1" header="0.5" footer="0.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1"/>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nl-NL"/>
              <a:t>Aantal punten voor Liquiditeit</a:t>
            </a:r>
          </a:p>
        </c:rich>
      </c:tx>
      <c:layout>
        <c:manualLayout>
          <c:xMode val="edge"/>
          <c:yMode val="edge"/>
          <c:x val="0.31331185874492962"/>
          <c:y val="3.2098765432098768E-2"/>
        </c:manualLayout>
      </c:layout>
      <c:overlay val="0"/>
    </c:title>
    <c:autoTitleDeleted val="0"/>
    <c:plotArea>
      <c:layout>
        <c:manualLayout>
          <c:layoutTarget val="inner"/>
          <c:xMode val="edge"/>
          <c:yMode val="edge"/>
          <c:x val="0.11363645371193128"/>
          <c:y val="0.17777820644822157"/>
          <c:w val="0.74026032703772371"/>
          <c:h val="0.65432256539970435"/>
        </c:manualLayout>
      </c:layout>
      <c:areaChart>
        <c:grouping val="stacked"/>
        <c:varyColors val="0"/>
        <c:ser>
          <c:idx val="1"/>
          <c:order val="0"/>
          <c:tx>
            <c:strRef>
              <c:f>HULP!$B$95</c:f>
              <c:strCache>
                <c:ptCount val="1"/>
                <c:pt idx="0">
                  <c:v>Punten</c:v>
                </c:pt>
              </c:strCache>
            </c:strRef>
          </c:tx>
          <c:spPr>
            <a:solidFill>
              <a:srgbClr val="8FCAE7"/>
            </a:solidFill>
          </c:spPr>
          <c:cat>
            <c:numRef>
              <c:f>HULP!$C$94:$K$94</c:f>
              <c:numCache>
                <c:formatCode>0.0</c:formatCode>
                <c:ptCount val="9"/>
                <c:pt idx="0">
                  <c:v>1</c:v>
                </c:pt>
                <c:pt idx="1">
                  <c:v>1.1000000000000001</c:v>
                </c:pt>
                <c:pt idx="2">
                  <c:v>1.2</c:v>
                </c:pt>
                <c:pt idx="3">
                  <c:v>1.3</c:v>
                </c:pt>
                <c:pt idx="4">
                  <c:v>1.4</c:v>
                </c:pt>
                <c:pt idx="5">
                  <c:v>1.5</c:v>
                </c:pt>
                <c:pt idx="6">
                  <c:v>2</c:v>
                </c:pt>
                <c:pt idx="7">
                  <c:v>3</c:v>
                </c:pt>
                <c:pt idx="8">
                  <c:v>3</c:v>
                </c:pt>
              </c:numCache>
            </c:numRef>
          </c:cat>
          <c:val>
            <c:numRef>
              <c:f>HULP!$C$95:$K$95</c:f>
              <c:numCache>
                <c:formatCode>0.0</c:formatCode>
                <c:ptCount val="9"/>
                <c:pt idx="0" formatCode="General">
                  <c:v>1</c:v>
                </c:pt>
                <c:pt idx="1">
                  <c:v>1.4000000000000004</c:v>
                </c:pt>
                <c:pt idx="2">
                  <c:v>1.7999999999999998</c:v>
                </c:pt>
                <c:pt idx="3">
                  <c:v>2.2000000000000002</c:v>
                </c:pt>
                <c:pt idx="4">
                  <c:v>2.5999999999999996</c:v>
                </c:pt>
                <c:pt idx="5">
                  <c:v>3</c:v>
                </c:pt>
                <c:pt idx="6">
                  <c:v>3</c:v>
                </c:pt>
                <c:pt idx="7" formatCode="General">
                  <c:v>3</c:v>
                </c:pt>
                <c:pt idx="8" formatCode="General">
                  <c:v>3</c:v>
                </c:pt>
              </c:numCache>
            </c:numRef>
          </c:val>
          <c:extLst>
            <c:ext xmlns:c16="http://schemas.microsoft.com/office/drawing/2014/chart" uri="{C3380CC4-5D6E-409C-BE32-E72D297353CC}">
              <c16:uniqueId val="{00000000-3D7C-4770-AD78-3E32185DAFDE}"/>
            </c:ext>
          </c:extLst>
        </c:ser>
        <c:dLbls>
          <c:showLegendKey val="0"/>
          <c:showVal val="0"/>
          <c:showCatName val="0"/>
          <c:showSerName val="0"/>
          <c:showPercent val="0"/>
          <c:showBubbleSize val="0"/>
        </c:dLbls>
        <c:axId val="192143440"/>
        <c:axId val="192147752"/>
      </c:areaChart>
      <c:catAx>
        <c:axId val="192143440"/>
        <c:scaling>
          <c:orientation val="minMax"/>
        </c:scaling>
        <c:delete val="0"/>
        <c:axPos val="b"/>
        <c:title>
          <c:tx>
            <c:rich>
              <a:bodyPr/>
              <a:lstStyle/>
              <a:p>
                <a:pPr>
                  <a:defRPr/>
                </a:pPr>
                <a:r>
                  <a:rPr lang="nl-NL"/>
                  <a:t>Current Ratio</a:t>
                </a:r>
              </a:p>
            </c:rich>
          </c:tx>
          <c:layout>
            <c:manualLayout>
              <c:xMode val="edge"/>
              <c:yMode val="edge"/>
              <c:x val="0.41071462658076829"/>
              <c:y val="0.90617491332101996"/>
            </c:manualLayout>
          </c:layout>
          <c:overlay val="0"/>
        </c:title>
        <c:numFmt formatCode="0.0" sourceLinked="1"/>
        <c:majorTickMark val="out"/>
        <c:minorTickMark val="none"/>
        <c:tickLblPos val="nextTo"/>
        <c:txPr>
          <a:bodyPr rot="0" vert="horz"/>
          <a:lstStyle/>
          <a:p>
            <a:pPr>
              <a:defRPr/>
            </a:pPr>
            <a:endParaRPr lang="nl-NL"/>
          </a:p>
        </c:txPr>
        <c:crossAx val="192147752"/>
        <c:crosses val="autoZero"/>
        <c:auto val="1"/>
        <c:lblAlgn val="ctr"/>
        <c:lblOffset val="100"/>
        <c:tickLblSkip val="1"/>
        <c:tickMarkSkip val="1"/>
        <c:noMultiLvlLbl val="0"/>
      </c:catAx>
      <c:valAx>
        <c:axId val="192147752"/>
        <c:scaling>
          <c:orientation val="minMax"/>
        </c:scaling>
        <c:delete val="0"/>
        <c:axPos val="l"/>
        <c:majorGridlines/>
        <c:title>
          <c:tx>
            <c:rich>
              <a:bodyPr/>
              <a:lstStyle/>
              <a:p>
                <a:pPr>
                  <a:defRPr/>
                </a:pPr>
                <a:r>
                  <a:rPr lang="nl-NL"/>
                  <a:t>Punten</a:t>
                </a:r>
              </a:p>
            </c:rich>
          </c:tx>
          <c:layout>
            <c:manualLayout>
              <c:xMode val="edge"/>
              <c:yMode val="edge"/>
              <c:x val="2.5974025974025976E-2"/>
              <c:y val="0.44197634554939885"/>
            </c:manualLayout>
          </c:layout>
          <c:overlay val="0"/>
        </c:title>
        <c:numFmt formatCode="General" sourceLinked="1"/>
        <c:majorTickMark val="out"/>
        <c:minorTickMark val="none"/>
        <c:tickLblPos val="nextTo"/>
        <c:txPr>
          <a:bodyPr rot="0" vert="horz"/>
          <a:lstStyle/>
          <a:p>
            <a:pPr>
              <a:defRPr/>
            </a:pPr>
            <a:endParaRPr lang="nl-NL"/>
          </a:p>
        </c:txPr>
        <c:crossAx val="192143440"/>
        <c:crosses val="autoZero"/>
        <c:crossBetween val="midCat"/>
      </c:valAx>
    </c:plotArea>
    <c:legend>
      <c:legendPos val="r"/>
      <c:layout>
        <c:manualLayout>
          <c:xMode val="edge"/>
          <c:yMode val="edge"/>
          <c:x val="0.88798769471997818"/>
          <c:y val="0.47654424678396679"/>
          <c:w val="9.9025974025974017E-2"/>
          <c:h val="5.4321246881176899E-2"/>
        </c:manualLayout>
      </c:layout>
      <c:overlay val="0"/>
    </c:legend>
    <c:plotVisOnly val="1"/>
    <c:dispBlanksAs val="zero"/>
    <c:showDLblsOverMax val="0"/>
  </c:chart>
  <c:spPr>
    <a:ln>
      <a:noFill/>
    </a:ln>
  </c:sp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emf"/><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68580</xdr:colOff>
          <xdr:row>26</xdr:row>
          <xdr:rowOff>68580</xdr:rowOff>
        </xdr:from>
        <xdr:to>
          <xdr:col>8</xdr:col>
          <xdr:colOff>190500</xdr:colOff>
          <xdr:row>28</xdr:row>
          <xdr:rowOff>182880</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xdr:col>
      <xdr:colOff>47625</xdr:colOff>
      <xdr:row>30</xdr:row>
      <xdr:rowOff>0</xdr:rowOff>
    </xdr:from>
    <xdr:to>
      <xdr:col>11</xdr:col>
      <xdr:colOff>142875</xdr:colOff>
      <xdr:row>50</xdr:row>
      <xdr:rowOff>47625</xdr:rowOff>
    </xdr:to>
    <xdr:graphicFrame macro="">
      <xdr:nvGraphicFramePr>
        <xdr:cNvPr id="4" name="Grafiek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1</xdr:col>
          <xdr:colOff>106680</xdr:colOff>
          <xdr:row>66</xdr:row>
          <xdr:rowOff>68580</xdr:rowOff>
        </xdr:from>
        <xdr:to>
          <xdr:col>8</xdr:col>
          <xdr:colOff>243840</xdr:colOff>
          <xdr:row>68</xdr:row>
          <xdr:rowOff>167640</xdr:rowOff>
        </xdr:to>
        <xdr:sp macro="" textlink="">
          <xdr:nvSpPr>
            <xdr:cNvPr id="5123" name="Object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xdr:col>
      <xdr:colOff>0</xdr:colOff>
      <xdr:row>70</xdr:row>
      <xdr:rowOff>0</xdr:rowOff>
    </xdr:from>
    <xdr:to>
      <xdr:col>11</xdr:col>
      <xdr:colOff>66675</xdr:colOff>
      <xdr:row>90</xdr:row>
      <xdr:rowOff>0</xdr:rowOff>
    </xdr:to>
    <xdr:graphicFrame macro="">
      <xdr:nvGraphicFramePr>
        <xdr:cNvPr id="7" name="Grafiek 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xdr:from>
          <xdr:col>1</xdr:col>
          <xdr:colOff>68580</xdr:colOff>
          <xdr:row>103</xdr:row>
          <xdr:rowOff>76200</xdr:rowOff>
        </xdr:from>
        <xdr:to>
          <xdr:col>7</xdr:col>
          <xdr:colOff>563880</xdr:colOff>
          <xdr:row>105</xdr:row>
          <xdr:rowOff>182880</xdr:rowOff>
        </xdr:to>
        <xdr:sp macro="" textlink="">
          <xdr:nvSpPr>
            <xdr:cNvPr id="5124" name="Object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xdr:col>
      <xdr:colOff>0</xdr:colOff>
      <xdr:row>107</xdr:row>
      <xdr:rowOff>0</xdr:rowOff>
    </xdr:from>
    <xdr:to>
      <xdr:col>11</xdr:col>
      <xdr:colOff>66675</xdr:colOff>
      <xdr:row>127</xdr:row>
      <xdr:rowOff>47625</xdr:rowOff>
    </xdr:to>
    <xdr:graphicFrame macro="">
      <xdr:nvGraphicFramePr>
        <xdr:cNvPr id="9" name="Grafiek 8">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15</xdr:col>
      <xdr:colOff>66675</xdr:colOff>
      <xdr:row>1</xdr:row>
      <xdr:rowOff>49212</xdr:rowOff>
    </xdr:from>
    <xdr:ext cx="1076325" cy="801902"/>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4">
          <a:clrChange>
            <a:clrFrom>
              <a:srgbClr val="FFFFFF"/>
            </a:clrFrom>
            <a:clrTo>
              <a:srgbClr val="FFFFFF">
                <a:alpha val="0"/>
              </a:srgbClr>
            </a:clrTo>
          </a:clrChange>
        </a:blip>
        <a:srcRect l="-907"/>
        <a:stretch/>
      </xdr:blipFill>
      <xdr:spPr>
        <a:xfrm>
          <a:off x="8758238" y="231775"/>
          <a:ext cx="1076325" cy="801902"/>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8</xdr:col>
      <xdr:colOff>157570</xdr:colOff>
      <xdr:row>1</xdr:row>
      <xdr:rowOff>104775</xdr:rowOff>
    </xdr:from>
    <xdr:ext cx="1076325" cy="801902"/>
    <xdr:pic>
      <xdr:nvPicPr>
        <xdr:cNvPr id="4" name="Afbeelding 3">
          <a:extLst>
            <a:ext uri="{FF2B5EF4-FFF2-40B4-BE49-F238E27FC236}">
              <a16:creationId xmlns:a16="http://schemas.microsoft.com/office/drawing/2014/main" id="{00000000-0008-0000-0100-000004000000}"/>
            </a:ext>
          </a:extLst>
        </xdr:cNvPr>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blip>
        <a:srcRect l="-907"/>
        <a:stretch/>
      </xdr:blipFill>
      <xdr:spPr>
        <a:xfrm>
          <a:off x="10596970" y="333375"/>
          <a:ext cx="1076325" cy="801902"/>
        </a:xfrm>
        <a:prstGeom prst="rect">
          <a:avLst/>
        </a:prstGeom>
      </xdr:spPr>
    </xdr:pic>
    <xdr:clientData/>
  </xdr:oneCellAnchor>
  <xdr:oneCellAnchor>
    <xdr:from>
      <xdr:col>7</xdr:col>
      <xdr:colOff>514350</xdr:colOff>
      <xdr:row>6</xdr:row>
      <xdr:rowOff>124022</xdr:rowOff>
    </xdr:from>
    <xdr:ext cx="2047876" cy="314128"/>
    <xdr:pic>
      <xdr:nvPicPr>
        <xdr:cNvPr id="5" name="Afbeelding 4">
          <a:extLst>
            <a:ext uri="{FF2B5EF4-FFF2-40B4-BE49-F238E27FC236}">
              <a16:creationId xmlns:a16="http://schemas.microsoft.com/office/drawing/2014/main" id="{00000000-0008-0000-0100-000005000000}"/>
            </a:ext>
          </a:extLst>
        </xdr:cNvPr>
        <xdr:cNvPicPr>
          <a:picLocks noChangeAspect="1"/>
        </xdr:cNvPicPr>
      </xdr:nvPicPr>
      <xdr:blipFill rotWithShape="1">
        <a:blip xmlns:r="http://schemas.openxmlformats.org/officeDocument/2006/relationships" r:embed="rId2"/>
        <a:srcRect t="19675" r="5702" b="22940"/>
        <a:stretch/>
      </xdr:blipFill>
      <xdr:spPr>
        <a:xfrm>
          <a:off x="8886825" y="1495622"/>
          <a:ext cx="2047876" cy="314128"/>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2</xdr:col>
      <xdr:colOff>161925</xdr:colOff>
      <xdr:row>31</xdr:row>
      <xdr:rowOff>76200</xdr:rowOff>
    </xdr:from>
    <xdr:to>
      <xdr:col>11</xdr:col>
      <xdr:colOff>542925</xdr:colOff>
      <xdr:row>55</xdr:row>
      <xdr:rowOff>47625</xdr:rowOff>
    </xdr:to>
    <xdr:graphicFrame macro="">
      <xdr:nvGraphicFramePr>
        <xdr:cNvPr id="2" name="Grafiek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152400</xdr:colOff>
      <xdr:row>63</xdr:row>
      <xdr:rowOff>142875</xdr:rowOff>
    </xdr:from>
    <xdr:to>
      <xdr:col>11</xdr:col>
      <xdr:colOff>533400</xdr:colOff>
      <xdr:row>87</xdr:row>
      <xdr:rowOff>114300</xdr:rowOff>
    </xdr:to>
    <xdr:graphicFrame macro="">
      <xdr:nvGraphicFramePr>
        <xdr:cNvPr id="3" name="Grafiek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28575</xdr:colOff>
      <xdr:row>98</xdr:row>
      <xdr:rowOff>28575</xdr:rowOff>
    </xdr:from>
    <xdr:to>
      <xdr:col>11</xdr:col>
      <xdr:colOff>409575</xdr:colOff>
      <xdr:row>122</xdr:row>
      <xdr:rowOff>0</xdr:rowOff>
    </xdr:to>
    <xdr:graphicFrame macro="">
      <xdr:nvGraphicFramePr>
        <xdr:cNvPr id="4" name="Grafiek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VSPROW55\CFD_UG_HKT\Inkoop-UNIT\60-ONDERSTEUNING\604-FINANCE\STANDAARD%20MODELLEN\FED\Selectiemodel%20FED%20RTV%201.2%20(mei%202014)%20Relatieve%20omz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lichting Kengetallen"/>
      <sheetName val="Kengetallen"/>
      <sheetName val="Parameters"/>
    </sheetNames>
    <sheetDataSet>
      <sheetData sheetId="0"/>
      <sheetData sheetId="1" refreshError="1"/>
      <sheetData sheetId="2">
        <row r="10">
          <cell r="C10">
            <v>1</v>
          </cell>
        </row>
        <row r="15">
          <cell r="E15">
            <v>1</v>
          </cell>
          <cell r="F15">
            <v>0</v>
          </cell>
        </row>
        <row r="16">
          <cell r="E16">
            <v>1</v>
          </cell>
          <cell r="F16">
            <v>0</v>
          </cell>
        </row>
        <row r="17">
          <cell r="E17">
            <v>1</v>
          </cell>
          <cell r="F17">
            <v>0</v>
          </cell>
        </row>
        <row r="18">
          <cell r="E18">
            <v>0</v>
          </cell>
          <cell r="F18">
            <v>0</v>
          </cell>
        </row>
        <row r="19">
          <cell r="E19">
            <v>3</v>
          </cell>
          <cell r="F19">
            <v>0</v>
          </cell>
        </row>
      </sheetData>
    </sheetDataSet>
  </externalBook>
</externalLink>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5" Type="http://schemas.openxmlformats.org/officeDocument/2006/relationships/image" Target="../media/image1.wmf"/><Relationship Id="rId4" Type="http://schemas.openxmlformats.org/officeDocument/2006/relationships/oleObject" Target="../embeddings/oleObject1.bin"/><Relationship Id="rId9" Type="http://schemas.openxmlformats.org/officeDocument/2006/relationships/image" Target="../media/image3.wmf"/></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31"/>
  <sheetViews>
    <sheetView showGridLines="0" topLeftCell="A93" zoomScale="120" zoomScaleNormal="120" workbookViewId="0">
      <selection activeCell="K13" sqref="K13"/>
    </sheetView>
  </sheetViews>
  <sheetFormatPr defaultColWidth="0" defaultRowHeight="14.4" x14ac:dyDescent="0.3"/>
  <cols>
    <col min="1" max="1" width="3.77734375" style="44" customWidth="1"/>
    <col min="2" max="2" width="16.5546875" style="44" customWidth="1"/>
    <col min="3" max="3" width="6.5546875" style="44" bestFit="1" customWidth="1"/>
    <col min="4" max="4" width="5.5546875" style="44" customWidth="1"/>
    <col min="5" max="5" width="6.44140625" style="44" bestFit="1" customWidth="1"/>
    <col min="6" max="17" width="9.21875" style="44" customWidth="1"/>
    <col min="18" max="18" width="3.77734375" style="44" customWidth="1"/>
    <col min="19" max="16384" width="9.21875" style="44" hidden="1"/>
  </cols>
  <sheetData>
    <row r="1" spans="2:17" ht="15" thickBot="1" x14ac:dyDescent="0.35"/>
    <row r="2" spans="2:17" ht="18" x14ac:dyDescent="0.35">
      <c r="B2" s="45"/>
      <c r="C2" s="46"/>
      <c r="D2" s="46"/>
      <c r="E2" s="46"/>
      <c r="F2" s="46"/>
      <c r="G2" s="46"/>
      <c r="H2" s="46"/>
      <c r="I2" s="46"/>
      <c r="J2" s="46"/>
      <c r="K2" s="46"/>
      <c r="L2" s="46"/>
      <c r="M2" s="46"/>
      <c r="N2" s="46"/>
      <c r="O2" s="46"/>
      <c r="P2" s="46"/>
      <c r="Q2" s="47"/>
    </row>
    <row r="3" spans="2:17" ht="18" x14ac:dyDescent="0.35">
      <c r="B3" s="48" t="s">
        <v>111</v>
      </c>
      <c r="C3" s="49"/>
      <c r="D3" s="49"/>
      <c r="E3" s="49"/>
      <c r="F3" s="49"/>
      <c r="G3" s="49"/>
      <c r="H3" s="49"/>
      <c r="I3" s="49"/>
      <c r="J3" s="49"/>
      <c r="K3" s="49"/>
      <c r="L3" s="49"/>
      <c r="M3" s="49"/>
      <c r="N3" s="49"/>
      <c r="O3" s="49"/>
      <c r="P3" s="49"/>
      <c r="Q3" s="50"/>
    </row>
    <row r="4" spans="2:17" s="52" customFormat="1" ht="18" x14ac:dyDescent="0.35">
      <c r="B4" s="51" t="s">
        <v>118</v>
      </c>
      <c r="C4" s="49"/>
      <c r="D4" s="49"/>
      <c r="E4" s="49"/>
      <c r="F4" s="49"/>
      <c r="G4" s="49"/>
      <c r="H4" s="49"/>
      <c r="I4" s="49"/>
      <c r="J4" s="49"/>
      <c r="K4" s="49"/>
      <c r="L4" s="49"/>
      <c r="M4" s="49"/>
      <c r="N4" s="49"/>
      <c r="O4" s="49"/>
      <c r="P4" s="49"/>
      <c r="Q4" s="50"/>
    </row>
    <row r="5" spans="2:17" ht="18" x14ac:dyDescent="0.35">
      <c r="B5" s="53" t="s">
        <v>71</v>
      </c>
      <c r="C5" s="49"/>
      <c r="D5" s="49"/>
      <c r="E5" s="49"/>
      <c r="F5" s="49"/>
      <c r="G5" s="49"/>
      <c r="H5" s="49"/>
      <c r="I5" s="49"/>
      <c r="J5" s="49"/>
      <c r="K5" s="49"/>
      <c r="L5" s="49"/>
      <c r="M5" s="49"/>
      <c r="N5" s="49"/>
      <c r="O5" s="49"/>
      <c r="P5" s="49"/>
      <c r="Q5" s="50"/>
    </row>
    <row r="6" spans="2:17" ht="15.6" x14ac:dyDescent="0.3">
      <c r="B6" s="54" t="s">
        <v>119</v>
      </c>
      <c r="C6" s="49"/>
      <c r="D6" s="49"/>
      <c r="E6" s="49"/>
      <c r="F6" s="49"/>
      <c r="G6" s="49"/>
      <c r="H6" s="49"/>
      <c r="I6" s="49"/>
      <c r="J6" s="49"/>
      <c r="K6" s="49"/>
      <c r="L6" s="49"/>
      <c r="M6" s="49"/>
      <c r="N6" s="49"/>
      <c r="O6" s="49"/>
      <c r="P6" s="49"/>
      <c r="Q6" s="50"/>
    </row>
    <row r="7" spans="2:17" s="52" customFormat="1" ht="18.600000000000001" thickBot="1" x14ac:dyDescent="0.4">
      <c r="B7" s="55"/>
      <c r="C7" s="56"/>
      <c r="D7" s="56"/>
      <c r="E7" s="56"/>
      <c r="F7" s="56"/>
      <c r="G7" s="56"/>
      <c r="H7" s="56"/>
      <c r="I7" s="56"/>
      <c r="J7" s="56"/>
      <c r="K7" s="56"/>
      <c r="L7" s="56"/>
      <c r="M7" s="56"/>
      <c r="N7" s="56"/>
      <c r="O7" s="56"/>
      <c r="P7" s="56"/>
      <c r="Q7" s="57" t="s">
        <v>112</v>
      </c>
    </row>
    <row r="9" spans="2:17" x14ac:dyDescent="0.3">
      <c r="B9" s="58" t="s">
        <v>48</v>
      </c>
      <c r="C9" s="59"/>
      <c r="D9" s="59"/>
      <c r="E9" s="59"/>
      <c r="F9" s="59"/>
      <c r="G9" s="59"/>
      <c r="H9" s="59"/>
      <c r="I9" s="59"/>
      <c r="J9" s="59"/>
      <c r="K9" s="59"/>
      <c r="L9" s="59"/>
      <c r="M9" s="59"/>
      <c r="N9" s="59"/>
      <c r="O9" s="59"/>
      <c r="P9" s="59"/>
      <c r="Q9" s="59"/>
    </row>
    <row r="10" spans="2:17" ht="28.2" customHeight="1" x14ac:dyDescent="0.3">
      <c r="B10" s="70" t="s">
        <v>109</v>
      </c>
      <c r="C10" s="70"/>
      <c r="D10" s="70"/>
      <c r="E10" s="70"/>
      <c r="F10" s="70"/>
      <c r="G10" s="70"/>
      <c r="H10" s="70"/>
      <c r="I10" s="70"/>
      <c r="J10" s="70"/>
      <c r="K10" s="70"/>
      <c r="L10" s="70"/>
      <c r="M10" s="70"/>
      <c r="N10" s="70"/>
      <c r="O10" s="70"/>
      <c r="P10" s="70"/>
      <c r="Q10" s="70"/>
    </row>
    <row r="11" spans="2:17" x14ac:dyDescent="0.3">
      <c r="B11" s="60" t="s">
        <v>66</v>
      </c>
      <c r="C11" s="59"/>
      <c r="D11" s="59"/>
      <c r="E11" s="59"/>
      <c r="F11" s="59"/>
      <c r="G11" s="59"/>
      <c r="H11" s="59"/>
      <c r="I11" s="59"/>
      <c r="J11" s="59"/>
      <c r="K11" s="59"/>
      <c r="L11" s="59"/>
      <c r="M11" s="59"/>
      <c r="N11" s="59"/>
      <c r="O11" s="59"/>
      <c r="P11" s="59"/>
      <c r="Q11" s="59"/>
    </row>
    <row r="12" spans="2:17" x14ac:dyDescent="0.3">
      <c r="B12" s="60" t="s">
        <v>65</v>
      </c>
      <c r="C12" s="59"/>
      <c r="D12" s="59"/>
      <c r="E12" s="59"/>
      <c r="F12" s="59"/>
      <c r="G12" s="59"/>
      <c r="H12" s="59"/>
      <c r="I12" s="59"/>
      <c r="J12" s="59"/>
      <c r="K12" s="59"/>
      <c r="L12" s="59"/>
      <c r="M12" s="59"/>
      <c r="N12" s="59"/>
      <c r="O12" s="59"/>
      <c r="P12" s="59"/>
      <c r="Q12" s="59"/>
    </row>
    <row r="13" spans="2:17" x14ac:dyDescent="0.3">
      <c r="B13" s="61" t="s">
        <v>64</v>
      </c>
      <c r="C13" s="59"/>
      <c r="D13" s="59"/>
      <c r="E13" s="59"/>
      <c r="F13" s="59"/>
      <c r="G13" s="59"/>
      <c r="H13" s="59"/>
      <c r="I13" s="59"/>
      <c r="J13" s="59"/>
      <c r="K13" s="59"/>
      <c r="L13" s="59"/>
      <c r="M13" s="59"/>
      <c r="N13" s="59"/>
      <c r="O13" s="59"/>
      <c r="P13" s="59"/>
      <c r="Q13" s="59"/>
    </row>
    <row r="15" spans="2:17" ht="58.8" customHeight="1" x14ac:dyDescent="0.3">
      <c r="B15" s="71" t="str">
        <f ca="1">"De kengetallen worden berekend aan de hand van het gemiddelde van de kengetallen over de laatste drie beschikbare boekjaren. De verschillende boekjaren hebben in die berekening de volgende gewichten: X = "&amp;WeegfactorjaarN&amp;"; X - 1 = "&amp;WeegfactorjaarNmin1&amp;" ; X - 2 = "&amp;WeegfactorjaarNmin2&amp;" (X = laatst beschikbare boekjaar). Indien het "&amp;HULP!D19&amp;" nog niet beschikbaar is, nog niet gepubliceerd en/of gedeponeerd bij Kamer van Koophandel, kan volstaan worden met minimaal het boekjaar "&amp;HULP!D19-1&amp;" als meest recent. Ondernemingen die in hun jaarrekening een gebroken boekjaar hanteren moeten in deze situatie het boekjaar "&amp;HULP!D19-2&amp;"/"&amp;HULP!D19-1&amp;" als het meest recent afgesloten boekjaar beschouwen."</f>
        <v>De kengetallen worden berekend aan de hand van het gemiddelde van de kengetallen over de laatste drie beschikbare boekjaren. De verschillende boekjaren hebben in die berekening de volgende gewichten: X = 4; X - 1 = 2 ; X - 2 = 1 (X = laatst beschikbare boekjaar). Indien het 2023 nog niet beschikbaar is, nog niet gepubliceerd en/of gedeponeerd bij Kamer van Koophandel, kan volstaan worden met minimaal het boekjaar 2022 als meest recent. Ondernemingen die in hun jaarrekening een gebroken boekjaar hanteren moeten in deze situatie het boekjaar 2021/2022 als het meest recent afgesloten boekjaar beschouwen.</v>
      </c>
      <c r="C15" s="71"/>
      <c r="D15" s="71"/>
      <c r="E15" s="71"/>
      <c r="F15" s="71"/>
      <c r="G15" s="71"/>
      <c r="H15" s="71"/>
      <c r="I15" s="71"/>
      <c r="J15" s="71"/>
      <c r="K15" s="71"/>
      <c r="L15" s="71"/>
      <c r="M15" s="71"/>
      <c r="N15" s="71"/>
      <c r="O15" s="71"/>
      <c r="P15" s="71"/>
      <c r="Q15" s="71"/>
    </row>
    <row r="16" spans="2:17" x14ac:dyDescent="0.3">
      <c r="B16" s="62"/>
      <c r="C16" s="62"/>
      <c r="D16" s="62"/>
      <c r="E16" s="62"/>
      <c r="F16" s="62"/>
      <c r="G16" s="62"/>
      <c r="H16" s="62"/>
      <c r="I16" s="62"/>
      <c r="J16" s="62"/>
      <c r="K16" s="62"/>
      <c r="L16" s="62"/>
      <c r="M16" s="62"/>
      <c r="N16" s="62"/>
      <c r="O16" s="62"/>
      <c r="P16" s="62"/>
      <c r="Q16" s="62"/>
    </row>
    <row r="17" spans="2:17" ht="18" x14ac:dyDescent="0.35">
      <c r="B17" s="63" t="s">
        <v>108</v>
      </c>
      <c r="C17" s="62"/>
      <c r="D17" s="62"/>
      <c r="E17" s="62"/>
      <c r="F17" s="62"/>
      <c r="G17" s="62"/>
      <c r="H17" s="62"/>
      <c r="I17" s="62"/>
      <c r="J17" s="62"/>
      <c r="K17" s="62"/>
      <c r="L17" s="62"/>
      <c r="M17" s="62"/>
      <c r="N17" s="62"/>
      <c r="O17" s="62"/>
      <c r="P17" s="62"/>
      <c r="Q17" s="62"/>
    </row>
    <row r="18" spans="2:17" x14ac:dyDescent="0.3">
      <c r="B18" s="60" t="s">
        <v>98</v>
      </c>
      <c r="C18" s="62"/>
      <c r="D18" s="62"/>
      <c r="E18" s="62"/>
      <c r="F18" s="62"/>
      <c r="G18" s="62"/>
      <c r="H18" s="62"/>
      <c r="I18" s="62"/>
      <c r="J18" s="62"/>
      <c r="K18" s="62"/>
      <c r="L18" s="62"/>
      <c r="M18" s="62"/>
      <c r="N18" s="62"/>
      <c r="O18" s="62"/>
      <c r="P18" s="62"/>
      <c r="Q18" s="62"/>
    </row>
    <row r="19" spans="2:17" x14ac:dyDescent="0.3">
      <c r="B19" s="62"/>
      <c r="C19" s="62"/>
      <c r="D19" s="62"/>
      <c r="E19" s="62"/>
      <c r="F19" s="62"/>
      <c r="G19" s="62"/>
      <c r="H19" s="62"/>
      <c r="I19" s="62"/>
      <c r="J19" s="62"/>
      <c r="K19" s="62"/>
      <c r="L19" s="62"/>
      <c r="M19" s="62"/>
      <c r="N19" s="62"/>
      <c r="O19" s="62"/>
      <c r="P19" s="62"/>
      <c r="Q19" s="62"/>
    </row>
    <row r="20" spans="2:17" ht="15.6" x14ac:dyDescent="0.35">
      <c r="B20" s="60" t="s">
        <v>49</v>
      </c>
      <c r="C20" s="64">
        <f>+HULP!D15</f>
        <v>0.2</v>
      </c>
      <c r="D20" s="61" t="s">
        <v>120</v>
      </c>
    </row>
    <row r="21" spans="2:17" ht="15.6" x14ac:dyDescent="0.35">
      <c r="B21" s="60" t="s">
        <v>50</v>
      </c>
      <c r="C21" s="64">
        <f>+HULP!E15</f>
        <v>0.5</v>
      </c>
      <c r="D21" s="61" t="s">
        <v>121</v>
      </c>
    </row>
    <row r="22" spans="2:17" ht="15.6" x14ac:dyDescent="0.35">
      <c r="B22" s="65" t="s">
        <v>122</v>
      </c>
      <c r="D22" s="60" t="s">
        <v>123</v>
      </c>
    </row>
    <row r="23" spans="2:17" x14ac:dyDescent="0.3">
      <c r="B23" s="60"/>
    </row>
    <row r="24" spans="2:17" x14ac:dyDescent="0.3">
      <c r="B24" s="60" t="s">
        <v>67</v>
      </c>
    </row>
    <row r="25" spans="2:17" x14ac:dyDescent="0.3">
      <c r="B25" s="60" t="s">
        <v>94</v>
      </c>
      <c r="C25" s="64">
        <f>+HULP!D15</f>
        <v>0.2</v>
      </c>
      <c r="D25" s="61" t="s">
        <v>95</v>
      </c>
    </row>
    <row r="26" spans="2:17" x14ac:dyDescent="0.3">
      <c r="B26" s="60" t="str">
        <f>"● Solvabiliteit &gt; = "</f>
        <v xml:space="preserve">● Solvabiliteit &gt; = </v>
      </c>
      <c r="C26" s="64">
        <f>+HULP!D15</f>
        <v>0.2</v>
      </c>
      <c r="D26" s="60" t="str">
        <f>" en &lt; "</f>
        <v xml:space="preserve"> en &lt; </v>
      </c>
      <c r="E26" s="64">
        <f>+HULP!E15</f>
        <v>0.5</v>
      </c>
      <c r="F26" s="60"/>
    </row>
    <row r="30" spans="2:17" x14ac:dyDescent="0.3">
      <c r="B30" s="60" t="s">
        <v>96</v>
      </c>
      <c r="C30" s="64">
        <f>+HULP!E15</f>
        <v>0.5</v>
      </c>
      <c r="D30" s="60" t="s">
        <v>97</v>
      </c>
    </row>
    <row r="33" s="44" customFormat="1" x14ac:dyDescent="0.3"/>
    <row r="34" s="44" customFormat="1" x14ac:dyDescent="0.3"/>
    <row r="35" s="44" customFormat="1" x14ac:dyDescent="0.3"/>
    <row r="36" s="44" customFormat="1" x14ac:dyDescent="0.3"/>
    <row r="37" s="44" customFormat="1" x14ac:dyDescent="0.3"/>
    <row r="38" s="44" customFormat="1" x14ac:dyDescent="0.3"/>
    <row r="39" s="44" customFormat="1" x14ac:dyDescent="0.3"/>
    <row r="40" s="44" customFormat="1" x14ac:dyDescent="0.3"/>
    <row r="41" s="44" customFormat="1" x14ac:dyDescent="0.3"/>
    <row r="42" s="44" customFormat="1" x14ac:dyDescent="0.3"/>
    <row r="43" s="44" customFormat="1" x14ac:dyDescent="0.3"/>
    <row r="44" s="44" customFormat="1" x14ac:dyDescent="0.3"/>
    <row r="45" s="44" customFormat="1" x14ac:dyDescent="0.3"/>
    <row r="46" s="44" customFormat="1" x14ac:dyDescent="0.3"/>
    <row r="47" s="44" customFormat="1" x14ac:dyDescent="0.3"/>
    <row r="48" s="44" customFormat="1" x14ac:dyDescent="0.3"/>
    <row r="51" spans="2:17" x14ac:dyDescent="0.3">
      <c r="B51" s="66" t="s">
        <v>51</v>
      </c>
    </row>
    <row r="53" spans="2:17" ht="18" x14ac:dyDescent="0.35">
      <c r="B53" s="63" t="s">
        <v>68</v>
      </c>
      <c r="C53" s="59"/>
      <c r="D53" s="59"/>
      <c r="E53" s="59"/>
      <c r="F53" s="59"/>
      <c r="G53" s="59"/>
      <c r="H53" s="59"/>
      <c r="I53" s="59"/>
      <c r="J53" s="59"/>
    </row>
    <row r="54" spans="2:17" ht="13.2" customHeight="1" x14ac:dyDescent="0.3">
      <c r="B54" s="60" t="s">
        <v>52</v>
      </c>
      <c r="C54" s="59"/>
      <c r="D54" s="59"/>
      <c r="E54" s="59"/>
      <c r="F54" s="59"/>
      <c r="G54" s="59"/>
      <c r="H54" s="59"/>
      <c r="I54" s="59"/>
      <c r="J54" s="59"/>
    </row>
    <row r="55" spans="2:17" x14ac:dyDescent="0.3">
      <c r="B55" s="60" t="s">
        <v>53</v>
      </c>
      <c r="C55" s="59"/>
      <c r="D55" s="59"/>
      <c r="E55" s="59"/>
      <c r="F55" s="59"/>
      <c r="G55" s="59"/>
      <c r="H55" s="59"/>
      <c r="I55" s="59"/>
      <c r="J55" s="59"/>
    </row>
    <row r="56" spans="2:17" x14ac:dyDescent="0.3">
      <c r="B56" s="60"/>
      <c r="C56" s="59"/>
      <c r="D56" s="59"/>
      <c r="E56" s="59"/>
      <c r="F56" s="59"/>
      <c r="G56" s="59"/>
      <c r="H56" s="59"/>
      <c r="I56" s="59"/>
      <c r="J56" s="59"/>
    </row>
    <row r="57" spans="2:17" ht="15.6" x14ac:dyDescent="0.35">
      <c r="B57" s="60" t="s">
        <v>49</v>
      </c>
      <c r="C57" s="67">
        <f>HULP!$D$16</f>
        <v>0</v>
      </c>
      <c r="D57" s="61" t="s">
        <v>124</v>
      </c>
      <c r="E57" s="59"/>
      <c r="F57" s="59"/>
      <c r="G57" s="59"/>
      <c r="H57" s="59"/>
      <c r="I57" s="59"/>
      <c r="J57" s="59"/>
    </row>
    <row r="58" spans="2:17" ht="15.6" x14ac:dyDescent="0.35">
      <c r="B58" s="60" t="s">
        <v>54</v>
      </c>
      <c r="C58" s="67">
        <f>+HULP!$E$16</f>
        <v>0.1</v>
      </c>
      <c r="D58" s="61" t="s">
        <v>125</v>
      </c>
      <c r="E58" s="59"/>
      <c r="F58" s="59"/>
      <c r="G58" s="59"/>
      <c r="H58" s="59"/>
      <c r="I58" s="59"/>
      <c r="J58" s="59"/>
    </row>
    <row r="59" spans="2:17" ht="15.6" x14ac:dyDescent="0.35">
      <c r="B59" s="60" t="s">
        <v>122</v>
      </c>
      <c r="C59" s="60" t="s">
        <v>126</v>
      </c>
      <c r="D59" s="59"/>
      <c r="E59" s="59"/>
      <c r="F59" s="59"/>
      <c r="G59" s="59"/>
      <c r="H59" s="59"/>
      <c r="I59" s="59"/>
      <c r="J59" s="59"/>
    </row>
    <row r="60" spans="2:17" x14ac:dyDescent="0.3">
      <c r="B60" s="60"/>
      <c r="C60" s="59"/>
      <c r="D60" s="59"/>
      <c r="E60" s="59"/>
      <c r="F60" s="59"/>
      <c r="G60" s="59"/>
      <c r="H60" s="59"/>
      <c r="I60" s="59"/>
      <c r="J60" s="59"/>
    </row>
    <row r="61" spans="2:17" x14ac:dyDescent="0.3">
      <c r="B61" s="70" t="str">
        <f>"Minimumeis: 0% (indien de minimumeis voor RTV niet gehaald wordt kan dit worden gecompenseerd door een hogere solvabiliteit. Ter compensatie dienen voor solvabiliteit minimaal 3 punten te worden behaald (Solvabiliteit &gt;= "&amp;HULP!$E$28*100&amp;"% )."</f>
        <v>Minimumeis: 0% (indien de minimumeis voor RTV niet gehaald wordt kan dit worden gecompenseerd door een hogere solvabiliteit. Ter compensatie dienen voor solvabiliteit minimaal 3 punten te worden behaald (Solvabiliteit &gt;= 40% ).</v>
      </c>
      <c r="C61" s="70"/>
      <c r="D61" s="70"/>
      <c r="E61" s="70"/>
      <c r="F61" s="70"/>
      <c r="G61" s="70"/>
      <c r="H61" s="70"/>
      <c r="I61" s="70"/>
      <c r="J61" s="70"/>
      <c r="K61" s="70"/>
      <c r="L61" s="70"/>
      <c r="M61" s="70"/>
      <c r="N61" s="70"/>
      <c r="O61" s="70"/>
      <c r="P61" s="70"/>
      <c r="Q61" s="70"/>
    </row>
    <row r="62" spans="2:17" x14ac:dyDescent="0.3">
      <c r="B62" s="60"/>
      <c r="C62" s="59"/>
      <c r="D62" s="59"/>
      <c r="E62" s="59"/>
      <c r="F62" s="59"/>
      <c r="G62" s="59"/>
      <c r="H62" s="59"/>
      <c r="I62" s="59"/>
      <c r="J62" s="59"/>
    </row>
    <row r="63" spans="2:17" x14ac:dyDescent="0.3">
      <c r="B63" s="60" t="s">
        <v>55</v>
      </c>
      <c r="C63" s="59"/>
      <c r="D63" s="59"/>
      <c r="E63" s="59"/>
      <c r="F63" s="59"/>
      <c r="G63" s="59"/>
      <c r="H63" s="59"/>
      <c r="I63" s="59"/>
      <c r="J63" s="59"/>
    </row>
    <row r="64" spans="2:17" x14ac:dyDescent="0.3">
      <c r="B64" s="60" t="str">
        <f>"● RTV &lt; "&amp;HULP!D16*100&amp;"% en solvabiliteit &lt; "&amp;HULP!E16*100&amp;"%: knockout"</f>
        <v>● RTV &lt; 0% en solvabiliteit &lt; 10%: knockout</v>
      </c>
      <c r="C64" s="59"/>
      <c r="D64" s="60"/>
      <c r="E64" s="59"/>
      <c r="F64" s="59"/>
      <c r="G64" s="59"/>
      <c r="H64" s="59"/>
      <c r="I64" s="60"/>
      <c r="J64" s="59"/>
    </row>
    <row r="65" spans="2:10" x14ac:dyDescent="0.3">
      <c r="B65" s="60" t="str">
        <f>"● RTV &lt; "&amp;HULP!D16*100&amp;"% en solvabiliteit &gt;= "&amp;HULP!E28*100&amp;"%: aantal punten is 0, alleen knockout voor RTV vervalt!"</f>
        <v>● RTV &lt; 0% en solvabiliteit &gt;= 40%: aantal punten is 0, alleen knockout voor RTV vervalt!</v>
      </c>
      <c r="C65" s="59"/>
      <c r="D65" s="59"/>
      <c r="E65" s="59"/>
      <c r="F65" s="59"/>
      <c r="G65" s="59"/>
      <c r="H65" s="59"/>
      <c r="I65" s="59"/>
      <c r="J65" s="59"/>
    </row>
    <row r="66" spans="2:10" x14ac:dyDescent="0.3">
      <c r="B66" s="60" t="str">
        <f>"● RTV &gt;= "&amp;HULP!D16*100&amp;"% en &lt; "&amp;HULP!E16*100&amp;"%."</f>
        <v>● RTV &gt;= 0% en &lt; 10%.</v>
      </c>
      <c r="C66" s="59"/>
      <c r="D66" s="59"/>
      <c r="E66" s="59"/>
      <c r="F66" s="59"/>
      <c r="G66" s="59"/>
      <c r="H66" s="59"/>
      <c r="I66" s="59"/>
      <c r="J66" s="59"/>
    </row>
    <row r="67" spans="2:10" x14ac:dyDescent="0.3">
      <c r="B67" s="60"/>
      <c r="C67" s="59"/>
      <c r="D67" s="59"/>
      <c r="E67" s="59"/>
      <c r="F67" s="59"/>
      <c r="G67" s="59"/>
      <c r="H67" s="59"/>
      <c r="I67" s="59"/>
      <c r="J67" s="59"/>
    </row>
    <row r="68" spans="2:10" x14ac:dyDescent="0.3">
      <c r="B68" s="60"/>
      <c r="C68" s="59"/>
      <c r="D68" s="59"/>
      <c r="E68" s="59"/>
      <c r="F68" s="59"/>
      <c r="G68" s="59"/>
      <c r="H68" s="59"/>
      <c r="I68" s="59"/>
      <c r="J68" s="59"/>
    </row>
    <row r="69" spans="2:10" x14ac:dyDescent="0.3">
      <c r="B69" s="60"/>
      <c r="C69" s="59"/>
      <c r="D69" s="59"/>
      <c r="E69" s="59"/>
      <c r="F69" s="59"/>
      <c r="G69" s="59"/>
      <c r="H69" s="59"/>
      <c r="I69" s="59"/>
      <c r="J69" s="59"/>
    </row>
    <row r="70" spans="2:10" x14ac:dyDescent="0.3">
      <c r="B70" s="60" t="str">
        <f>"● RTV &gt;= "&amp;HULP!E16*100&amp;"%: aantal punten is 2."</f>
        <v>● RTV &gt;= 10%: aantal punten is 2.</v>
      </c>
      <c r="C70" s="59"/>
      <c r="D70" s="59"/>
      <c r="E70" s="59"/>
      <c r="F70" s="59"/>
      <c r="G70" s="59"/>
      <c r="H70" s="59"/>
      <c r="I70" s="59"/>
      <c r="J70" s="59"/>
    </row>
    <row r="91" spans="2:2" x14ac:dyDescent="0.3">
      <c r="B91" s="60" t="s">
        <v>127</v>
      </c>
    </row>
    <row r="93" spans="2:2" ht="18" x14ac:dyDescent="0.35">
      <c r="B93" s="63" t="s">
        <v>56</v>
      </c>
    </row>
    <row r="94" spans="2:2" x14ac:dyDescent="0.3">
      <c r="B94" s="60" t="s">
        <v>69</v>
      </c>
    </row>
    <row r="95" spans="2:2" x14ac:dyDescent="0.3">
      <c r="B95" s="60" t="s">
        <v>57</v>
      </c>
    </row>
    <row r="96" spans="2:2" x14ac:dyDescent="0.3">
      <c r="B96" s="60"/>
    </row>
    <row r="97" spans="2:4" ht="15.6" x14ac:dyDescent="0.35">
      <c r="B97" s="60" t="s">
        <v>99</v>
      </c>
      <c r="C97" s="68">
        <f>+HULP!$D$17</f>
        <v>1</v>
      </c>
      <c r="D97" s="61" t="s">
        <v>128</v>
      </c>
    </row>
    <row r="98" spans="2:4" ht="15.6" x14ac:dyDescent="0.35">
      <c r="B98" s="60" t="s">
        <v>54</v>
      </c>
      <c r="C98" s="44">
        <f>+HULP!$E$17</f>
        <v>1.5</v>
      </c>
      <c r="D98" s="61" t="s">
        <v>129</v>
      </c>
    </row>
    <row r="99" spans="2:4" ht="15.6" x14ac:dyDescent="0.35">
      <c r="B99" s="60" t="s">
        <v>122</v>
      </c>
      <c r="C99" s="60" t="s">
        <v>130</v>
      </c>
    </row>
    <row r="100" spans="2:4" x14ac:dyDescent="0.3">
      <c r="B100" s="60"/>
    </row>
    <row r="101" spans="2:4" x14ac:dyDescent="0.3">
      <c r="B101" s="60" t="s">
        <v>58</v>
      </c>
    </row>
    <row r="102" spans="2:4" x14ac:dyDescent="0.3">
      <c r="B102" s="60" t="s">
        <v>59</v>
      </c>
    </row>
    <row r="103" spans="2:4" x14ac:dyDescent="0.3">
      <c r="B103" s="60" t="s">
        <v>60</v>
      </c>
    </row>
    <row r="104" spans="2:4" x14ac:dyDescent="0.3">
      <c r="B104" s="59"/>
    </row>
    <row r="105" spans="2:4" x14ac:dyDescent="0.3">
      <c r="B105" s="60"/>
    </row>
    <row r="106" spans="2:4" x14ac:dyDescent="0.3">
      <c r="B106" s="60"/>
    </row>
    <row r="107" spans="2:4" x14ac:dyDescent="0.3">
      <c r="B107" s="60" t="s">
        <v>61</v>
      </c>
    </row>
    <row r="128" spans="2:2" x14ac:dyDescent="0.3">
      <c r="B128" s="69" t="s">
        <v>70</v>
      </c>
    </row>
    <row r="129" s="44" customFormat="1" x14ac:dyDescent="0.3"/>
    <row r="130" s="44" customFormat="1" x14ac:dyDescent="0.3"/>
    <row r="131" s="44" customFormat="1" x14ac:dyDescent="0.3"/>
  </sheetData>
  <mergeCells count="3">
    <mergeCell ref="B10:Q10"/>
    <mergeCell ref="B15:Q15"/>
    <mergeCell ref="B61:Q61"/>
  </mergeCells>
  <pageMargins left="0.7" right="0.7" top="0.75" bottom="0.75" header="0.3" footer="0.3"/>
  <pageSetup paperSize="9" orientation="portrait" r:id="rId1"/>
  <drawing r:id="rId2"/>
  <legacyDrawing r:id="rId3"/>
  <oleObjects>
    <mc:AlternateContent xmlns:mc="http://schemas.openxmlformats.org/markup-compatibility/2006">
      <mc:Choice Requires="x14">
        <oleObject progId="Equation.3" shapeId="5121" r:id="rId4">
          <objectPr defaultSize="0" autoPict="0" r:id="rId5">
            <anchor moveWithCells="1" sizeWithCells="1">
              <from>
                <xdr:col>1</xdr:col>
                <xdr:colOff>68580</xdr:colOff>
                <xdr:row>26</xdr:row>
                <xdr:rowOff>68580</xdr:rowOff>
              </from>
              <to>
                <xdr:col>8</xdr:col>
                <xdr:colOff>190500</xdr:colOff>
                <xdr:row>28</xdr:row>
                <xdr:rowOff>182880</xdr:rowOff>
              </to>
            </anchor>
          </objectPr>
        </oleObject>
      </mc:Choice>
      <mc:Fallback>
        <oleObject progId="Equation.3" shapeId="5121" r:id="rId4"/>
      </mc:Fallback>
    </mc:AlternateContent>
    <mc:AlternateContent xmlns:mc="http://schemas.openxmlformats.org/markup-compatibility/2006">
      <mc:Choice Requires="x14">
        <oleObject progId="Equation.3" shapeId="5123" r:id="rId6">
          <objectPr defaultSize="0" autoPict="0" r:id="rId7">
            <anchor moveWithCells="1" sizeWithCells="1">
              <from>
                <xdr:col>1</xdr:col>
                <xdr:colOff>106680</xdr:colOff>
                <xdr:row>66</xdr:row>
                <xdr:rowOff>68580</xdr:rowOff>
              </from>
              <to>
                <xdr:col>8</xdr:col>
                <xdr:colOff>243840</xdr:colOff>
                <xdr:row>68</xdr:row>
                <xdr:rowOff>167640</xdr:rowOff>
              </to>
            </anchor>
          </objectPr>
        </oleObject>
      </mc:Choice>
      <mc:Fallback>
        <oleObject progId="Equation.3" shapeId="5123" r:id="rId6"/>
      </mc:Fallback>
    </mc:AlternateContent>
    <mc:AlternateContent xmlns:mc="http://schemas.openxmlformats.org/markup-compatibility/2006">
      <mc:Choice Requires="x14">
        <oleObject progId="Equation.3" shapeId="5124" r:id="rId8">
          <objectPr defaultSize="0" autoPict="0" r:id="rId9">
            <anchor moveWithCells="1" sizeWithCells="1">
              <from>
                <xdr:col>1</xdr:col>
                <xdr:colOff>68580</xdr:colOff>
                <xdr:row>103</xdr:row>
                <xdr:rowOff>76200</xdr:rowOff>
              </from>
              <to>
                <xdr:col>7</xdr:col>
                <xdr:colOff>563880</xdr:colOff>
                <xdr:row>105</xdr:row>
                <xdr:rowOff>182880</xdr:rowOff>
              </to>
            </anchor>
          </objectPr>
        </oleObject>
      </mc:Choice>
      <mc:Fallback>
        <oleObject progId="Equation.3" shapeId="5124" r:id="rId8"/>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1:V107"/>
  <sheetViews>
    <sheetView showGridLines="0" tabSelected="1" showOutlineSymbols="0" zoomScaleNormal="100" zoomScaleSheetLayoutView="100" workbookViewId="0">
      <selection activeCell="H28" sqref="H28"/>
    </sheetView>
  </sheetViews>
  <sheetFormatPr defaultColWidth="9.21875" defaultRowHeight="18" customHeight="1" x14ac:dyDescent="0.3"/>
  <cols>
    <col min="1" max="1" width="3.77734375" style="72" customWidth="1"/>
    <col min="2" max="2" width="30.77734375" style="72" customWidth="1"/>
    <col min="3" max="3" width="20" style="72" customWidth="1"/>
    <col min="4" max="6" width="19.5546875" style="72" customWidth="1"/>
    <col min="7" max="7" width="13.77734375" style="72" customWidth="1"/>
    <col min="8" max="8" width="20.77734375" style="72" customWidth="1"/>
    <col min="9" max="9" width="3.77734375" style="72" customWidth="1"/>
    <col min="10" max="10" width="15.77734375" style="72" customWidth="1"/>
    <col min="11" max="11" width="3.77734375" style="72" customWidth="1"/>
    <col min="12" max="12" width="8" style="72" customWidth="1"/>
    <col min="13" max="13" width="6.77734375" style="73" customWidth="1"/>
    <col min="14" max="14" width="9.21875" style="72" customWidth="1"/>
    <col min="15" max="19" width="11.21875" style="72" customWidth="1"/>
    <col min="20" max="22" width="9.21875" style="72" customWidth="1"/>
    <col min="23" max="16384" width="9.21875" style="72"/>
  </cols>
  <sheetData>
    <row r="1" spans="2:22" ht="18" customHeight="1" thickBot="1" x14ac:dyDescent="0.35"/>
    <row r="2" spans="2:22" ht="18" customHeight="1" x14ac:dyDescent="0.3">
      <c r="B2" s="74"/>
      <c r="C2" s="46"/>
      <c r="D2" s="46"/>
      <c r="E2" s="46"/>
      <c r="F2" s="46"/>
      <c r="G2" s="46"/>
      <c r="H2" s="46"/>
      <c r="I2" s="46"/>
      <c r="J2" s="47"/>
    </row>
    <row r="3" spans="2:22" ht="18" customHeight="1" x14ac:dyDescent="0.35">
      <c r="B3" s="48" t="s">
        <v>111</v>
      </c>
      <c r="C3" s="49"/>
      <c r="D3" s="49"/>
      <c r="E3" s="49"/>
      <c r="F3" s="49"/>
      <c r="G3" s="49"/>
      <c r="H3" s="49"/>
      <c r="I3" s="49"/>
      <c r="J3" s="50"/>
    </row>
    <row r="4" spans="2:22" ht="18" customHeight="1" x14ac:dyDescent="0.35">
      <c r="B4" s="51" t="s">
        <v>118</v>
      </c>
      <c r="C4" s="49"/>
      <c r="D4" s="49"/>
      <c r="E4" s="49"/>
      <c r="F4" s="49"/>
      <c r="G4" s="49"/>
      <c r="H4" s="49"/>
      <c r="I4" s="49"/>
      <c r="J4" s="50"/>
    </row>
    <row r="5" spans="2:22" ht="18" customHeight="1" x14ac:dyDescent="0.35">
      <c r="B5" s="53" t="s">
        <v>104</v>
      </c>
      <c r="C5" s="49"/>
      <c r="D5" s="49"/>
      <c r="E5" s="49"/>
      <c r="F5" s="49"/>
      <c r="G5" s="49"/>
      <c r="H5" s="49"/>
      <c r="I5" s="49"/>
      <c r="J5" s="50"/>
      <c r="V5" s="75"/>
    </row>
    <row r="6" spans="2:22" ht="18" customHeight="1" x14ac:dyDescent="0.3">
      <c r="B6" s="54" t="s">
        <v>119</v>
      </c>
      <c r="C6" s="49"/>
      <c r="D6" s="49"/>
      <c r="E6" s="49"/>
      <c r="F6" s="49"/>
      <c r="G6" s="49"/>
      <c r="H6" s="49"/>
      <c r="I6" s="49"/>
      <c r="J6" s="50"/>
      <c r="M6" s="72"/>
    </row>
    <row r="7" spans="2:22" ht="18" customHeight="1" x14ac:dyDescent="0.35">
      <c r="B7" s="48" t="s">
        <v>113</v>
      </c>
      <c r="C7" s="49"/>
      <c r="D7" s="49"/>
      <c r="E7" s="49"/>
      <c r="F7" s="49"/>
      <c r="G7" s="49"/>
      <c r="H7" s="49"/>
      <c r="I7" s="49"/>
      <c r="J7" s="50"/>
      <c r="M7" s="72"/>
    </row>
    <row r="8" spans="2:22" ht="18" customHeight="1" x14ac:dyDescent="0.3">
      <c r="B8" s="76" t="s">
        <v>110</v>
      </c>
      <c r="C8" s="77"/>
      <c r="D8" s="78"/>
      <c r="E8" s="79"/>
      <c r="F8" s="49"/>
      <c r="G8" s="49"/>
      <c r="H8" s="49"/>
      <c r="I8" s="49"/>
      <c r="J8" s="50"/>
      <c r="M8" s="72"/>
    </row>
    <row r="9" spans="2:22" ht="18" customHeight="1" thickBot="1" x14ac:dyDescent="0.35">
      <c r="B9" s="80"/>
      <c r="C9" s="56"/>
      <c r="D9" s="56"/>
      <c r="E9" s="56"/>
      <c r="F9" s="56"/>
      <c r="G9" s="56"/>
      <c r="H9" s="56"/>
      <c r="I9" s="56"/>
      <c r="J9" s="81"/>
      <c r="M9" s="72"/>
    </row>
    <row r="10" spans="2:22" ht="18" customHeight="1" thickBot="1" x14ac:dyDescent="0.35">
      <c r="B10" s="82"/>
      <c r="E10" s="83"/>
      <c r="I10" s="84"/>
      <c r="M10" s="72"/>
    </row>
    <row r="11" spans="2:22" ht="18" customHeight="1" x14ac:dyDescent="0.3">
      <c r="B11" s="85" t="s">
        <v>72</v>
      </c>
      <c r="C11" s="46"/>
      <c r="D11" s="46"/>
      <c r="E11" s="46"/>
      <c r="F11" s="46"/>
      <c r="G11" s="46"/>
      <c r="H11" s="46"/>
      <c r="I11" s="46"/>
      <c r="J11" s="47"/>
      <c r="M11" s="72"/>
    </row>
    <row r="12" spans="2:22" ht="43.2" x14ac:dyDescent="0.3">
      <c r="B12" s="86"/>
      <c r="C12" s="87" t="s">
        <v>73</v>
      </c>
      <c r="D12" s="77"/>
      <c r="E12" s="78"/>
      <c r="F12" s="78"/>
      <c r="G12" s="79"/>
      <c r="H12" s="49"/>
      <c r="I12" s="49"/>
      <c r="J12" s="50"/>
      <c r="M12" s="72"/>
    </row>
    <row r="13" spans="2:22" ht="18" customHeight="1" x14ac:dyDescent="0.3">
      <c r="B13" s="88"/>
      <c r="C13" s="89"/>
      <c r="D13" s="49"/>
      <c r="E13" s="49"/>
      <c r="F13" s="49"/>
      <c r="G13" s="49"/>
      <c r="H13" s="49"/>
      <c r="I13" s="49"/>
      <c r="J13" s="50"/>
      <c r="M13" s="72"/>
    </row>
    <row r="14" spans="2:22" ht="18" customHeight="1" x14ac:dyDescent="0.3">
      <c r="B14" s="88"/>
      <c r="C14" s="90" t="s">
        <v>46</v>
      </c>
      <c r="D14" s="91">
        <v>1000</v>
      </c>
      <c r="E14" s="92" t="s">
        <v>36</v>
      </c>
      <c r="F14" s="49"/>
      <c r="G14" s="49"/>
      <c r="H14" s="49"/>
      <c r="I14" s="49"/>
      <c r="J14" s="50"/>
      <c r="M14" s="72"/>
    </row>
    <row r="15" spans="2:22" ht="18" customHeight="1" x14ac:dyDescent="0.3">
      <c r="B15" s="88"/>
      <c r="C15" s="90"/>
      <c r="D15" s="49"/>
      <c r="E15" s="49"/>
      <c r="F15" s="49"/>
      <c r="G15" s="49"/>
      <c r="H15" s="49"/>
      <c r="I15" s="49"/>
      <c r="J15" s="50"/>
      <c r="M15" s="72"/>
    </row>
    <row r="16" spans="2:22" ht="18" customHeight="1" x14ac:dyDescent="0.3">
      <c r="B16" s="86" t="s">
        <v>114</v>
      </c>
      <c r="C16" s="90"/>
      <c r="D16" s="93">
        <v>2022</v>
      </c>
      <c r="E16" s="94">
        <f>D16-1</f>
        <v>2021</v>
      </c>
      <c r="F16" s="94">
        <f>E16-1</f>
        <v>2020</v>
      </c>
      <c r="G16" s="49"/>
      <c r="H16" s="49"/>
      <c r="I16" s="49"/>
      <c r="J16" s="50"/>
      <c r="M16" s="72"/>
    </row>
    <row r="17" spans="2:13" ht="18" customHeight="1" thickBot="1" x14ac:dyDescent="0.35">
      <c r="B17" s="80"/>
      <c r="C17" s="95"/>
      <c r="D17" s="96" t="s">
        <v>25</v>
      </c>
      <c r="E17" s="97" t="str">
        <f>+D17</f>
        <v>EUR</v>
      </c>
      <c r="F17" s="97" t="str">
        <f>+E17</f>
        <v>EUR</v>
      </c>
      <c r="G17" s="98" t="s">
        <v>106</v>
      </c>
      <c r="H17" s="99"/>
      <c r="I17" s="99"/>
      <c r="J17" s="100"/>
      <c r="M17" s="72"/>
    </row>
    <row r="18" spans="2:13" ht="18" customHeight="1" x14ac:dyDescent="0.3">
      <c r="B18" s="101" t="s">
        <v>0</v>
      </c>
      <c r="C18" s="102"/>
      <c r="D18" s="103"/>
      <c r="E18" s="103"/>
      <c r="F18" s="103"/>
      <c r="G18" s="104"/>
      <c r="H18" s="104"/>
      <c r="I18" s="104"/>
      <c r="J18" s="105"/>
      <c r="M18" s="72"/>
    </row>
    <row r="19" spans="2:13" ht="18" customHeight="1" x14ac:dyDescent="0.3">
      <c r="B19" s="106" t="s">
        <v>74</v>
      </c>
      <c r="C19" s="102"/>
      <c r="D19" s="107"/>
      <c r="E19" s="107"/>
      <c r="F19" s="107"/>
      <c r="G19" s="104"/>
      <c r="H19" s="104"/>
      <c r="I19" s="104"/>
      <c r="J19" s="105"/>
      <c r="M19" s="72"/>
    </row>
    <row r="20" spans="2:13" ht="18" customHeight="1" x14ac:dyDescent="0.3">
      <c r="B20" s="108" t="s">
        <v>75</v>
      </c>
      <c r="C20" s="109"/>
      <c r="D20" s="110"/>
      <c r="E20" s="110"/>
      <c r="F20" s="110"/>
      <c r="G20" s="111" t="s">
        <v>115</v>
      </c>
      <c r="H20" s="104"/>
      <c r="I20" s="104"/>
      <c r="J20" s="105"/>
    </row>
    <row r="21" spans="2:13" ht="18" customHeight="1" x14ac:dyDescent="0.3">
      <c r="B21" s="112" t="s">
        <v>31</v>
      </c>
      <c r="C21" s="104"/>
      <c r="D21" s="113">
        <f>+TotaalVermogenN-VasteActivaN-LiquideMiddelenN</f>
        <v>0</v>
      </c>
      <c r="E21" s="113">
        <f>+TotaalVermogenNmin1-VasteActivaNmin1-LiquideMiddelenNmin1</f>
        <v>0</v>
      </c>
      <c r="F21" s="113">
        <f>+TotaalVermogenNmin2-VasteActivaNmin2-LiquideMiddelenNmin2</f>
        <v>0</v>
      </c>
      <c r="G21" s="111"/>
      <c r="H21" s="104"/>
      <c r="I21" s="104"/>
      <c r="J21" s="105"/>
    </row>
    <row r="22" spans="2:13" ht="18" customHeight="1" x14ac:dyDescent="0.3">
      <c r="B22" s="108" t="s">
        <v>1</v>
      </c>
      <c r="C22" s="109"/>
      <c r="D22" s="110"/>
      <c r="E22" s="110"/>
      <c r="F22" s="110"/>
      <c r="G22" s="114"/>
      <c r="H22" s="104"/>
      <c r="I22" s="104"/>
      <c r="J22" s="105"/>
    </row>
    <row r="23" spans="2:13" ht="18" customHeight="1" x14ac:dyDescent="0.3">
      <c r="B23" s="115"/>
      <c r="C23" s="116" t="s">
        <v>33</v>
      </c>
      <c r="D23" s="117">
        <f>+LiquideMiddelenN+D21</f>
        <v>0</v>
      </c>
      <c r="E23" s="117">
        <f>+LiquideMiddelenNmin1+E21</f>
        <v>0</v>
      </c>
      <c r="F23" s="117">
        <f>TotaalVermogenNmin2-VasteActivaNmin2</f>
        <v>0</v>
      </c>
      <c r="G23" s="114"/>
      <c r="H23" s="104"/>
      <c r="I23" s="104"/>
      <c r="J23" s="105"/>
    </row>
    <row r="24" spans="2:13" ht="18" customHeight="1" x14ac:dyDescent="0.3">
      <c r="B24" s="118"/>
      <c r="C24" s="119" t="s">
        <v>2</v>
      </c>
      <c r="D24" s="107">
        <f>+VlottendeActivaN+VasteActivaN</f>
        <v>0</v>
      </c>
      <c r="E24" s="107">
        <f>+VlottendeActivaNmin1+VasteActivaNmin1</f>
        <v>0</v>
      </c>
      <c r="F24" s="107">
        <f>+VlottendeActivaNmin2+VasteActivaNmin2</f>
        <v>0</v>
      </c>
      <c r="G24" s="120"/>
      <c r="H24" s="104"/>
      <c r="I24" s="104"/>
      <c r="J24" s="105"/>
    </row>
    <row r="25" spans="2:13" ht="18" customHeight="1" x14ac:dyDescent="0.3">
      <c r="B25" s="106" t="s">
        <v>3</v>
      </c>
      <c r="C25" s="102"/>
      <c r="D25" s="107"/>
      <c r="E25" s="107"/>
      <c r="F25" s="107"/>
      <c r="G25" s="114"/>
      <c r="H25" s="104"/>
      <c r="I25" s="104"/>
      <c r="J25" s="105"/>
    </row>
    <row r="26" spans="2:13" ht="18" customHeight="1" x14ac:dyDescent="0.3">
      <c r="B26" s="108" t="s">
        <v>76</v>
      </c>
      <c r="C26" s="109"/>
      <c r="D26" s="110"/>
      <c r="E26" s="110"/>
      <c r="F26" s="110"/>
      <c r="G26" s="111" t="s">
        <v>116</v>
      </c>
      <c r="H26" s="104"/>
      <c r="I26" s="104"/>
      <c r="J26" s="105"/>
    </row>
    <row r="27" spans="2:13" ht="18" customHeight="1" x14ac:dyDescent="0.3">
      <c r="B27" s="121" t="s">
        <v>77</v>
      </c>
      <c r="C27" s="109"/>
      <c r="D27" s="110"/>
      <c r="E27" s="110"/>
      <c r="F27" s="110"/>
      <c r="G27" s="111" t="s">
        <v>117</v>
      </c>
      <c r="H27" s="104"/>
      <c r="I27" s="104"/>
      <c r="J27" s="105"/>
    </row>
    <row r="28" spans="2:13" ht="18" customHeight="1" x14ac:dyDescent="0.3">
      <c r="B28" s="112" t="s">
        <v>78</v>
      </c>
      <c r="C28" s="104"/>
      <c r="D28" s="117">
        <f>TotaalVermogenN-EigenVermogenN-VreemdVermogenLangN</f>
        <v>0</v>
      </c>
      <c r="E28" s="117">
        <f>TotaalVermogenNmin1-EigenVermogenNmin1-VreemdVermogenLangNmin1</f>
        <v>0</v>
      </c>
      <c r="F28" s="117">
        <f>TotaalVermogenNmin2-EigenVermogenNmin2-VreemdVermogenLangNmin2</f>
        <v>0</v>
      </c>
      <c r="G28" s="122"/>
      <c r="H28" s="104"/>
      <c r="I28" s="104"/>
      <c r="J28" s="105"/>
    </row>
    <row r="29" spans="2:13" ht="18" customHeight="1" x14ac:dyDescent="0.3">
      <c r="B29" s="123"/>
      <c r="C29" s="124" t="s">
        <v>4</v>
      </c>
      <c r="D29" s="107">
        <f>TotaalVermogenN-EigenVermogenN</f>
        <v>0</v>
      </c>
      <c r="E29" s="107">
        <f>TotaalVermogenNmin1-EigenVermogenNmin1</f>
        <v>0</v>
      </c>
      <c r="F29" s="107">
        <f>TotaalVermogenNmin2-EigenVermogenNmin2</f>
        <v>0</v>
      </c>
      <c r="G29" s="125"/>
      <c r="H29" s="104"/>
      <c r="I29" s="104"/>
      <c r="J29" s="105"/>
    </row>
    <row r="30" spans="2:13" ht="18" customHeight="1" x14ac:dyDescent="0.3">
      <c r="B30" s="118"/>
      <c r="C30" s="119" t="s">
        <v>5</v>
      </c>
      <c r="D30" s="107">
        <f>SUM(D26:D28)</f>
        <v>0</v>
      </c>
      <c r="E30" s="107">
        <f>SUM(E26:E28)</f>
        <v>0</v>
      </c>
      <c r="F30" s="107">
        <f>SUM(F26:F28)</f>
        <v>0</v>
      </c>
      <c r="G30" s="125"/>
      <c r="H30" s="104"/>
      <c r="I30" s="104"/>
      <c r="J30" s="105"/>
    </row>
    <row r="31" spans="2:13" ht="18" customHeight="1" x14ac:dyDescent="0.3">
      <c r="B31" s="126" t="s">
        <v>6</v>
      </c>
      <c r="C31" s="109"/>
      <c r="D31" s="107"/>
      <c r="E31" s="107"/>
      <c r="F31" s="107"/>
      <c r="G31" s="104"/>
      <c r="H31" s="104"/>
      <c r="I31" s="104"/>
      <c r="J31" s="105"/>
    </row>
    <row r="32" spans="2:13" ht="18" customHeight="1" thickBot="1" x14ac:dyDescent="0.35">
      <c r="B32" s="127" t="s">
        <v>107</v>
      </c>
      <c r="C32" s="128"/>
      <c r="D32" s="129"/>
      <c r="E32" s="129"/>
      <c r="F32" s="129"/>
      <c r="G32" s="130"/>
      <c r="H32" s="130"/>
      <c r="I32" s="130"/>
      <c r="J32" s="131"/>
    </row>
    <row r="33" spans="1:13" ht="18" customHeight="1" thickBot="1" x14ac:dyDescent="0.35">
      <c r="B33" s="132"/>
      <c r="C33" s="104"/>
      <c r="D33" s="104"/>
      <c r="E33" s="104"/>
      <c r="F33" s="104"/>
      <c r="G33" s="104"/>
      <c r="H33" s="104"/>
      <c r="I33" s="104"/>
      <c r="J33" s="104"/>
    </row>
    <row r="34" spans="1:13" ht="18" customHeight="1" thickBot="1" x14ac:dyDescent="0.35">
      <c r="B34" s="133" t="s">
        <v>7</v>
      </c>
      <c r="C34" s="134"/>
      <c r="D34" s="135">
        <f>D16</f>
        <v>2022</v>
      </c>
      <c r="E34" s="135">
        <f>E16</f>
        <v>2021</v>
      </c>
      <c r="F34" s="135">
        <f>F16</f>
        <v>2020</v>
      </c>
      <c r="G34" s="135" t="s">
        <v>32</v>
      </c>
      <c r="H34" s="136" t="s">
        <v>28</v>
      </c>
      <c r="I34" s="137"/>
      <c r="J34" s="138" t="s">
        <v>24</v>
      </c>
    </row>
    <row r="35" spans="1:13" ht="18" customHeight="1" x14ac:dyDescent="0.3">
      <c r="B35" s="139"/>
      <c r="C35" s="140"/>
      <c r="D35" s="141"/>
      <c r="E35" s="141"/>
      <c r="F35" s="141"/>
      <c r="G35" s="142"/>
      <c r="H35" s="143"/>
      <c r="I35" s="137"/>
      <c r="J35" s="73"/>
    </row>
    <row r="36" spans="1:13" ht="18" customHeight="1" x14ac:dyDescent="0.3">
      <c r="B36" s="144"/>
      <c r="C36" s="145" t="s">
        <v>8</v>
      </c>
      <c r="D36" s="146">
        <f>WeegfactorjaarN</f>
        <v>4</v>
      </c>
      <c r="E36" s="146">
        <f>WeegfactorjaarNmin1</f>
        <v>2</v>
      </c>
      <c r="F36" s="146">
        <f>WeegfactorjaarNmin2</f>
        <v>1</v>
      </c>
      <c r="G36" s="147"/>
      <c r="H36" s="148"/>
      <c r="I36" s="137"/>
      <c r="J36" s="73"/>
    </row>
    <row r="37" spans="1:13" s="154" customFormat="1" ht="18" customHeight="1" thickBot="1" x14ac:dyDescent="0.35">
      <c r="A37" s="72"/>
      <c r="B37" s="144"/>
      <c r="C37" s="149"/>
      <c r="D37" s="150"/>
      <c r="E37" s="151"/>
      <c r="F37" s="151"/>
      <c r="G37" s="152"/>
      <c r="H37" s="153"/>
      <c r="I37" s="137"/>
      <c r="J37" s="73"/>
      <c r="M37" s="155"/>
    </row>
    <row r="38" spans="1:13" s="154" customFormat="1" ht="18" customHeight="1" x14ac:dyDescent="0.3">
      <c r="A38" s="72"/>
      <c r="B38" s="156" t="s">
        <v>9</v>
      </c>
      <c r="C38" s="145" t="s">
        <v>10</v>
      </c>
      <c r="D38" s="157">
        <f>IF(TotaalVermogenN=0,0,EigenVermogenN/TotaalVermogenN)</f>
        <v>0</v>
      </c>
      <c r="E38" s="157">
        <f>IF(TotaalVermogenNmin1=0,0,EigenVermogenNmin1/TotaalVermogenNmin1)</f>
        <v>0</v>
      </c>
      <c r="F38" s="157">
        <f>IF(TotaalVermogenNmin2=0,0,EigenVermogenNmin2/TotaalVermogenNmin2)</f>
        <v>0</v>
      </c>
      <c r="G38" s="158">
        <f>C48</f>
        <v>0.2</v>
      </c>
      <c r="H38" s="159">
        <f>(((SolvabiliteitN*D36)+(SolvabiliteitNmin1*E36)+(SolvabiliteitNmin2*F36))/7)</f>
        <v>0</v>
      </c>
      <c r="I38" s="104"/>
      <c r="J38" s="160" t="str">
        <f>IF(TotaalVermogenN=0,"",IF(SolvabiliteitGemiddeld&gt;=G48,G49,IF(AND(E48&lt;SolvabiliteitGemiddeld,SolvabiliteitGemiddeld&lt;G48),ROUND(1+((SolvabiliteitGemiddeld-E48)*((G49-E49)/(G48-E48))),2),IF(SolvabiliteitGemiddeld=E48,1,0))))</f>
        <v/>
      </c>
      <c r="M38" s="155"/>
    </row>
    <row r="39" spans="1:13" s="154" customFormat="1" ht="18" customHeight="1" x14ac:dyDescent="0.3">
      <c r="A39" s="72"/>
      <c r="B39" s="156" t="s">
        <v>11</v>
      </c>
      <c r="C39" s="145" t="s">
        <v>34</v>
      </c>
      <c r="D39" s="157">
        <f>IF(TotaalVermogenN=0,0,NettoResultaatN/TotaalVermogenN)</f>
        <v>0</v>
      </c>
      <c r="E39" s="157">
        <f>IF(TotaalVermogenNmin1=0,0,NettoResultaatNmin1/TotaalVermogenNmin1)</f>
        <v>0</v>
      </c>
      <c r="F39" s="157">
        <f>IF(TotaalVermogenNmin2=0,0,NettoResultaatNmin2/TotaalVermogenNmin2)</f>
        <v>0</v>
      </c>
      <c r="G39" s="161">
        <f>E50</f>
        <v>0</v>
      </c>
      <c r="H39" s="159">
        <f>(((RentabiliteitNmin2*F36)+(RentabiliteitNmin1*E36)+(RentabiliteitN*D36))/7)</f>
        <v>0</v>
      </c>
      <c r="I39" s="104"/>
      <c r="J39" s="162" t="str">
        <f>IF(NettoResultaatN="","",IF(SUM(D18:E32)=0,0,IF(RentabiliteitGemiddeld&gt;=G50,G51,IF(AND(E50&lt;RentabiliteitGemiddeld,RentabiliteitGemiddeld&lt;G50),ROUND(1+(((RentabiliteitGemiddeld-E50)/(G50-E50))*(G51-E51)),2),IF(RentabiliteitGemiddeld=E50,1,0)))))</f>
        <v/>
      </c>
      <c r="M39" s="155"/>
    </row>
    <row r="40" spans="1:13" s="154" customFormat="1" ht="18" customHeight="1" thickBot="1" x14ac:dyDescent="0.35">
      <c r="A40" s="72"/>
      <c r="B40" s="156" t="s">
        <v>12</v>
      </c>
      <c r="C40" s="145" t="s">
        <v>13</v>
      </c>
      <c r="D40" s="163">
        <f>IF(TotaalVermogenN=0,0,IF(VreemdVermogenKortN=0,G53,VlottendeActivaN/VreemdVermogenKortN))</f>
        <v>0</v>
      </c>
      <c r="E40" s="163">
        <f>IF(TotaalVermogenNmin1=0,0,IF(VreemdVermogenKortNmin1=0,G53,VlottendeActivaNmin1/VreemdVermogenKortNmin1))</f>
        <v>0</v>
      </c>
      <c r="F40" s="163">
        <f>IF(TotaalVermogenNmin2=0,0,IF(VreemdVermogenKortNmin2=0,G53,VlottendeActivaNmin2/VreemdVermogenKortNmin2))</f>
        <v>0</v>
      </c>
      <c r="G40" s="164">
        <f>E52</f>
        <v>1</v>
      </c>
      <c r="H40" s="165">
        <f>(((CurrentRatioNmin2*F36)+(CurrentRatioNmin1*E36)+(CurrentRatioN*D36))/7)</f>
        <v>0</v>
      </c>
      <c r="I40" s="104"/>
      <c r="J40" s="166" t="str">
        <f>IF(LiquideMiddelenN="","",IF(CurrentRatioGemiddeld&gt;=G52,G53,IF(AND(E52&lt;CurrentRatioGemiddeld,CurrentRatioGemiddeld&lt;G52),ROUND(1+(((CurrentRatioGemiddeld-E52)/(G52-E52))*(G53-E53)),2),IF(CurrentRatioGemiddeld=E52,1,0))))</f>
        <v/>
      </c>
      <c r="K40" s="167"/>
      <c r="M40" s="155"/>
    </row>
    <row r="41" spans="1:13" s="154" customFormat="1" ht="18" customHeight="1" thickBot="1" x14ac:dyDescent="0.35">
      <c r="A41" s="72"/>
      <c r="B41" s="168"/>
      <c r="C41" s="169"/>
      <c r="D41" s="170"/>
      <c r="E41" s="170"/>
      <c r="F41" s="170"/>
      <c r="G41" s="171"/>
      <c r="H41" s="170"/>
      <c r="I41" s="104"/>
      <c r="J41" s="73"/>
      <c r="K41" s="167"/>
      <c r="M41" s="155"/>
    </row>
    <row r="42" spans="1:13" s="154" customFormat="1" ht="18" customHeight="1" thickBot="1" x14ac:dyDescent="0.35">
      <c r="A42" s="72"/>
      <c r="B42" s="168"/>
      <c r="C42" s="169"/>
      <c r="D42" s="170"/>
      <c r="E42" s="170"/>
      <c r="G42" s="171"/>
      <c r="H42" s="172" t="s">
        <v>23</v>
      </c>
      <c r="I42" s="104"/>
      <c r="J42" s="173">
        <f>SUM(J38:J40)</f>
        <v>0</v>
      </c>
      <c r="M42" s="155"/>
    </row>
    <row r="43" spans="1:13" s="154" customFormat="1" ht="18" customHeight="1" thickBot="1" x14ac:dyDescent="0.35">
      <c r="A43" s="72"/>
      <c r="B43" s="174"/>
      <c r="C43" s="175"/>
      <c r="D43" s="72"/>
      <c r="E43" s="170"/>
      <c r="F43" s="170"/>
      <c r="G43" s="170"/>
      <c r="H43" s="170"/>
      <c r="I43" s="176"/>
      <c r="J43" s="104"/>
      <c r="M43" s="155"/>
    </row>
    <row r="44" spans="1:13" ht="18" customHeight="1" x14ac:dyDescent="0.3">
      <c r="B44" s="177" t="s">
        <v>14</v>
      </c>
      <c r="C44" s="178"/>
      <c r="D44" s="178"/>
      <c r="E44" s="178"/>
      <c r="F44" s="178"/>
      <c r="G44" s="178"/>
      <c r="H44" s="179"/>
      <c r="I44" s="180"/>
      <c r="J44" s="181"/>
    </row>
    <row r="45" spans="1:13" ht="18" customHeight="1" x14ac:dyDescent="0.3">
      <c r="B45" s="182"/>
      <c r="C45" s="183"/>
      <c r="D45" s="183"/>
      <c r="E45" s="183"/>
      <c r="F45" s="184" t="s">
        <v>63</v>
      </c>
      <c r="G45" s="184" t="s">
        <v>62</v>
      </c>
      <c r="H45" s="185"/>
      <c r="I45" s="186"/>
      <c r="J45" s="105"/>
    </row>
    <row r="46" spans="1:13" ht="18" customHeight="1" thickBot="1" x14ac:dyDescent="0.35">
      <c r="B46" s="187" t="s">
        <v>15</v>
      </c>
      <c r="C46" s="188" t="s">
        <v>16</v>
      </c>
      <c r="D46" s="188" t="s">
        <v>15</v>
      </c>
      <c r="E46" s="188" t="s">
        <v>32</v>
      </c>
      <c r="F46" s="189"/>
      <c r="G46" s="189"/>
      <c r="H46" s="190"/>
      <c r="I46" s="191"/>
      <c r="J46" s="105"/>
    </row>
    <row r="47" spans="1:13" ht="18" customHeight="1" thickBot="1" x14ac:dyDescent="0.35">
      <c r="B47" s="186" t="s">
        <v>68</v>
      </c>
      <c r="C47" s="104"/>
      <c r="D47" s="192"/>
      <c r="E47" s="193"/>
      <c r="F47" s="194"/>
      <c r="G47" s="194"/>
      <c r="H47" s="194"/>
      <c r="I47" s="193"/>
      <c r="J47" s="105"/>
    </row>
    <row r="48" spans="1:13" ht="18" customHeight="1" x14ac:dyDescent="0.3">
      <c r="B48" s="195" t="s">
        <v>9</v>
      </c>
      <c r="C48" s="196">
        <f>+HULP!D15</f>
        <v>0.2</v>
      </c>
      <c r="D48" s="197" t="s">
        <v>17</v>
      </c>
      <c r="E48" s="198">
        <f>C48</f>
        <v>0.2</v>
      </c>
      <c r="F48" s="199" t="str">
        <f>E48*100&amp;"% - "&amp;G48*100&amp;"%"</f>
        <v>20% - 50%</v>
      </c>
      <c r="G48" s="200">
        <f>+HULP!E15</f>
        <v>0.5</v>
      </c>
      <c r="H48" s="201"/>
      <c r="I48" s="186"/>
      <c r="J48" s="105"/>
    </row>
    <row r="49" spans="2:10" ht="18" customHeight="1" x14ac:dyDescent="0.3">
      <c r="B49" s="202" t="s">
        <v>10</v>
      </c>
      <c r="C49" s="203"/>
      <c r="D49" s="204" t="s">
        <v>18</v>
      </c>
      <c r="E49" s="203">
        <v>1</v>
      </c>
      <c r="F49" s="205" t="str">
        <f>E49&amp;" tot "&amp;G49</f>
        <v>1 tot 4</v>
      </c>
      <c r="G49" s="206">
        <v>4</v>
      </c>
      <c r="H49" s="207"/>
      <c r="I49" s="186"/>
      <c r="J49" s="105"/>
    </row>
    <row r="50" spans="2:10" ht="18" customHeight="1" x14ac:dyDescent="0.3">
      <c r="B50" s="208" t="s">
        <v>11</v>
      </c>
      <c r="C50" s="209">
        <f>+HULP!D16</f>
        <v>0</v>
      </c>
      <c r="D50" s="210" t="s">
        <v>17</v>
      </c>
      <c r="E50" s="211">
        <f>C50</f>
        <v>0</v>
      </c>
      <c r="F50" s="212" t="str">
        <f>E50*100&amp;"% - "&amp;G50*100&amp;"%"</f>
        <v>0% - 10%</v>
      </c>
      <c r="G50" s="211">
        <f>+HULP!E16</f>
        <v>0.1</v>
      </c>
      <c r="H50" s="213"/>
      <c r="I50" s="186"/>
      <c r="J50" s="105"/>
    </row>
    <row r="51" spans="2:10" ht="18" customHeight="1" x14ac:dyDescent="0.3">
      <c r="B51" s="202" t="s">
        <v>35</v>
      </c>
      <c r="C51" s="203"/>
      <c r="D51" s="204" t="s">
        <v>18</v>
      </c>
      <c r="E51" s="203">
        <v>1</v>
      </c>
      <c r="F51" s="205" t="str">
        <f>E51&amp;" tot "&amp;G51</f>
        <v>1 tot 2</v>
      </c>
      <c r="G51" s="203">
        <v>2</v>
      </c>
      <c r="H51" s="207"/>
      <c r="I51" s="186"/>
      <c r="J51" s="105"/>
    </row>
    <row r="52" spans="2:10" ht="18" customHeight="1" x14ac:dyDescent="0.3">
      <c r="B52" s="208" t="s">
        <v>12</v>
      </c>
      <c r="C52" s="214">
        <f>+HULP!D17</f>
        <v>1</v>
      </c>
      <c r="D52" s="210" t="str">
        <f>D48</f>
        <v>Norm: &gt;=</v>
      </c>
      <c r="E52" s="212">
        <f>C52</f>
        <v>1</v>
      </c>
      <c r="F52" s="212" t="str">
        <f>E52&amp;" - "&amp;G52</f>
        <v>1 - 1,5</v>
      </c>
      <c r="G52" s="215">
        <f>+HULP!E17</f>
        <v>1.5</v>
      </c>
      <c r="H52" s="213"/>
      <c r="I52" s="186"/>
      <c r="J52" s="105"/>
    </row>
    <row r="53" spans="2:10" ht="18" customHeight="1" thickBot="1" x14ac:dyDescent="0.35">
      <c r="B53" s="216" t="s">
        <v>19</v>
      </c>
      <c r="C53" s="217"/>
      <c r="D53" s="218" t="s">
        <v>18</v>
      </c>
      <c r="E53" s="219">
        <v>1</v>
      </c>
      <c r="F53" s="220" t="str">
        <f>E53&amp;" tot "&amp;G53</f>
        <v>1 tot 3</v>
      </c>
      <c r="G53" s="219">
        <v>3</v>
      </c>
      <c r="H53" s="221"/>
      <c r="I53" s="186"/>
      <c r="J53" s="105"/>
    </row>
    <row r="54" spans="2:10" ht="18" customHeight="1" x14ac:dyDescent="0.3">
      <c r="B54" s="186"/>
      <c r="C54" s="104"/>
      <c r="D54" s="192"/>
      <c r="E54" s="193"/>
      <c r="F54" s="194"/>
      <c r="G54" s="194"/>
      <c r="H54" s="194"/>
      <c r="I54" s="193"/>
      <c r="J54" s="105"/>
    </row>
    <row r="55" spans="2:10" ht="18" customHeight="1" x14ac:dyDescent="0.3">
      <c r="B55" s="222" t="s">
        <v>20</v>
      </c>
      <c r="C55" s="223"/>
      <c r="D55" s="104"/>
      <c r="E55" s="104"/>
      <c r="F55" s="104"/>
      <c r="G55" s="104"/>
      <c r="H55" s="104"/>
      <c r="I55" s="104"/>
      <c r="J55" s="105"/>
    </row>
    <row r="56" spans="2:10" ht="18" customHeight="1" x14ac:dyDescent="0.3">
      <c r="B56" s="224" t="str">
        <f>"1) De inschrijver dient gemiddeld een waardering te verkrijgen van minimaal 4 punten, onder de volgende voorwaarden:"</f>
        <v>1) De inschrijver dient gemiddeld een waardering te verkrijgen van minimaal 4 punten, onder de volgende voorwaarden:</v>
      </c>
      <c r="C56" s="104"/>
      <c r="D56" s="104"/>
      <c r="E56" s="104"/>
      <c r="F56" s="104"/>
      <c r="G56" s="104"/>
      <c r="H56" s="104"/>
      <c r="I56" s="104"/>
      <c r="J56" s="105"/>
    </row>
    <row r="57" spans="2:10" ht="18" customHeight="1" x14ac:dyDescent="0.3">
      <c r="B57" s="225" t="s">
        <v>103</v>
      </c>
      <c r="C57" s="226"/>
      <c r="D57" s="226"/>
      <c r="E57" s="226"/>
      <c r="F57" s="226"/>
      <c r="G57" s="226"/>
      <c r="H57" s="226"/>
      <c r="I57" s="104"/>
      <c r="J57" s="105"/>
    </row>
    <row r="58" spans="2:10" ht="18" customHeight="1" x14ac:dyDescent="0.3">
      <c r="B58" s="227" t="str">
        <f>"● er dient een minimale score van 1 punt op rentabiliteit behaald te worden. Indien dit niet behaald wordt dan dient er ter compensatie
  minimaal een gemiddelde solvabiliteit van "&amp;G48*100-10&amp;"% gehaald te worden."</f>
        <v>● er dient een minimale score van 1 punt op rentabiliteit behaald te worden. Indien dit niet behaald wordt dan dient er ter compensatie
  minimaal een gemiddelde solvabiliteit van 40% gehaald te worden.</v>
      </c>
      <c r="C58" s="228"/>
      <c r="D58" s="228"/>
      <c r="E58" s="228"/>
      <c r="F58" s="228"/>
      <c r="G58" s="228"/>
      <c r="H58" s="228"/>
      <c r="I58" s="104"/>
      <c r="J58" s="105"/>
    </row>
    <row r="59" spans="2:10" ht="18" customHeight="1" x14ac:dyDescent="0.3">
      <c r="B59" s="229"/>
      <c r="D59" s="230"/>
      <c r="E59" s="193"/>
      <c r="F59" s="193"/>
      <c r="G59" s="193"/>
      <c r="H59" s="193"/>
      <c r="I59" s="193"/>
      <c r="J59" s="105"/>
    </row>
    <row r="60" spans="2:10" ht="18" customHeight="1" x14ac:dyDescent="0.3">
      <c r="B60" s="222" t="s">
        <v>21</v>
      </c>
      <c r="D60" s="230"/>
      <c r="E60" s="193"/>
      <c r="F60" s="193"/>
      <c r="G60" s="193"/>
      <c r="H60" s="193"/>
      <c r="I60" s="193"/>
      <c r="J60" s="105"/>
    </row>
    <row r="61" spans="2:10" ht="18" customHeight="1" x14ac:dyDescent="0.3">
      <c r="B61" s="224" t="s">
        <v>22</v>
      </c>
      <c r="C61" s="104"/>
      <c r="D61" s="192"/>
      <c r="E61" s="193"/>
      <c r="F61" s="193"/>
      <c r="G61" s="193"/>
      <c r="H61" s="193"/>
      <c r="I61" s="193"/>
      <c r="J61" s="105"/>
    </row>
    <row r="62" spans="2:10" ht="18" customHeight="1" x14ac:dyDescent="0.3">
      <c r="B62" s="186" t="s">
        <v>30</v>
      </c>
      <c r="C62" s="104"/>
      <c r="D62" s="192"/>
      <c r="E62" s="193"/>
      <c r="F62" s="193"/>
      <c r="G62" s="193"/>
      <c r="H62" s="193"/>
      <c r="I62" s="193"/>
      <c r="J62" s="105"/>
    </row>
    <row r="63" spans="2:10" ht="18" customHeight="1" x14ac:dyDescent="0.3">
      <c r="B63" s="231" t="str">
        <f>"           ●  jaar "&amp;F16&amp;" "&amp;F36&amp; "/"&amp;SUM(D36:F36)</f>
        <v xml:space="preserve">           ●  jaar 2020 1/7</v>
      </c>
      <c r="C63" s="104"/>
      <c r="D63" s="192"/>
      <c r="E63" s="193"/>
      <c r="F63" s="193"/>
      <c r="G63" s="193"/>
      <c r="H63" s="193"/>
      <c r="I63" s="193"/>
      <c r="J63" s="105"/>
    </row>
    <row r="64" spans="2:10" ht="18" customHeight="1" x14ac:dyDescent="0.3">
      <c r="B64" s="231" t="str">
        <f>"           ●  jaar "&amp;E16&amp;" "&amp;E36&amp;"/"&amp;SUM(D36:F36)</f>
        <v xml:space="preserve">           ●  jaar 2021 2/7</v>
      </c>
      <c r="C64" s="104"/>
      <c r="D64" s="192"/>
      <c r="E64" s="193"/>
      <c r="F64" s="193"/>
      <c r="G64" s="193"/>
      <c r="H64" s="193"/>
      <c r="I64" s="193"/>
      <c r="J64" s="105"/>
    </row>
    <row r="65" spans="2:10" ht="18" customHeight="1" x14ac:dyDescent="0.3">
      <c r="B65" s="231" t="str">
        <f>"           ●  jaar "&amp;D16&amp;" "&amp;D36&amp; "/"&amp;SUM(D36:F36)</f>
        <v xml:space="preserve">           ●  jaar 2022 4/7</v>
      </c>
      <c r="C65" s="104"/>
      <c r="D65" s="193"/>
      <c r="E65" s="193"/>
      <c r="F65" s="193"/>
      <c r="G65" s="193"/>
      <c r="H65" s="193"/>
      <c r="I65" s="193"/>
      <c r="J65" s="105"/>
    </row>
    <row r="66" spans="2:10" ht="18" customHeight="1" x14ac:dyDescent="0.3">
      <c r="B66" s="231"/>
      <c r="C66" s="104"/>
      <c r="D66" s="193"/>
      <c r="E66" s="193"/>
      <c r="F66" s="193"/>
      <c r="G66" s="193"/>
      <c r="H66" s="193"/>
      <c r="I66" s="193"/>
      <c r="J66" s="105"/>
    </row>
    <row r="67" spans="2:10" ht="18" customHeight="1" x14ac:dyDescent="0.3">
      <c r="B67" s="229" t="s">
        <v>37</v>
      </c>
      <c r="C67" s="104"/>
      <c r="D67" s="193"/>
      <c r="E67" s="193"/>
      <c r="F67" s="193"/>
      <c r="G67" s="193"/>
      <c r="H67" s="193"/>
      <c r="I67" s="193"/>
      <c r="J67" s="105"/>
    </row>
    <row r="68" spans="2:10" ht="18" customHeight="1" thickBot="1" x14ac:dyDescent="0.35">
      <c r="B68" s="232"/>
      <c r="C68" s="130"/>
      <c r="D68" s="130"/>
      <c r="E68" s="130"/>
      <c r="F68" s="130"/>
      <c r="G68" s="130"/>
      <c r="H68" s="130"/>
      <c r="I68" s="130"/>
      <c r="J68" s="131"/>
    </row>
    <row r="75" spans="2:10" ht="18" customHeight="1" x14ac:dyDescent="0.3">
      <c r="D75" s="233"/>
      <c r="E75" s="233"/>
      <c r="F75" s="233"/>
    </row>
    <row r="76" spans="2:10" ht="18" customHeight="1" x14ac:dyDescent="0.3">
      <c r="F76" s="234"/>
    </row>
    <row r="79" spans="2:10" ht="18" customHeight="1" x14ac:dyDescent="0.3">
      <c r="B79" s="235"/>
    </row>
    <row r="107" spans="2:2" ht="18" customHeight="1" x14ac:dyDescent="0.3">
      <c r="B107" s="72" t="s">
        <v>70</v>
      </c>
    </row>
  </sheetData>
  <sheetProtection algorithmName="SHA-512" hashValue="8FAYMd9k902abjmOuoT+p9VC8eVk9odSv36Vt7Ac5V49ghGIh4waffceL2WH/BWQWk2V+C60jil49htKDdkLWg==" saltValue="Yp26C6mjanNWv7AWu/kUrw==" spinCount="100000" sheet="1" objects="1" scenarios="1"/>
  <mergeCells count="6">
    <mergeCell ref="C8:E8"/>
    <mergeCell ref="B57:H57"/>
    <mergeCell ref="B58:H58"/>
    <mergeCell ref="G45:G46"/>
    <mergeCell ref="F45:F46"/>
    <mergeCell ref="D12:G12"/>
  </mergeCells>
  <pageMargins left="0.25" right="0.25" top="0.75" bottom="0.75" header="0.3" footer="0.3"/>
  <pageSetup paperSize="9" scale="65" fitToHeight="0" orientation="portrait"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7" stopIfTrue="1" id="{423EE364-5434-4472-973F-B3ABD2A076B2}">
            <xm:f>AND(HULP!$G$9&gt;=2,$J$42&gt;=4)</xm:f>
            <x14:dxf>
              <fill>
                <patternFill>
                  <bgColor indexed="11"/>
                </patternFill>
              </fill>
            </x14:dxf>
          </x14:cfRule>
          <x14:cfRule type="expression" priority="8" stopIfTrue="1" id="{94760823-8261-4205-9D46-9AFF4B1198E6}">
            <xm:f>OR(HULP!$G$9&lt;2,$J$42&lt;4)</xm:f>
            <x14:dxf>
              <fill>
                <patternFill>
                  <bgColor indexed="10"/>
                </patternFill>
              </fill>
            </x14:dxf>
          </x14:cfRule>
          <xm:sqref>J42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HULP!$D$7:$D$9</xm:f>
          </x14:formula1>
          <xm:sqref>D16</xm:sqref>
        </x14:dataValidation>
        <x14:dataValidation type="list" allowBlank="1" showInputMessage="1" showErrorMessage="1" xr:uid="{00000000-0002-0000-0100-000001000000}">
          <x14:formula1>
            <xm:f>HULP!$H$7:$H$9</xm:f>
          </x14:formula1>
          <xm:sqref>D14</xm:sqref>
        </x14:dataValidation>
        <x14:dataValidation type="list" allowBlank="1" showInputMessage="1" showErrorMessage="1" xr:uid="{00000000-0002-0000-0100-000002000000}">
          <x14:formula1>
            <xm:f>HULP!$E$7:$E$9</xm:f>
          </x14:formula1>
          <xm:sqref>D17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122"/>
  <sheetViews>
    <sheetView showGridLines="0" workbookViewId="0">
      <selection sqref="A1:XFD1048576"/>
    </sheetView>
  </sheetViews>
  <sheetFormatPr defaultColWidth="0" defaultRowHeight="13.8" zeroHeight="1" x14ac:dyDescent="0.25"/>
  <cols>
    <col min="1" max="1" width="3.44140625" style="1" customWidth="1"/>
    <col min="2" max="2" width="17.5546875" style="1" customWidth="1"/>
    <col min="3" max="11" width="14.5546875" style="1" customWidth="1"/>
    <col min="12" max="13" width="9.21875" style="1" customWidth="1"/>
    <col min="14" max="22" width="0" style="1" hidden="1" customWidth="1"/>
    <col min="23" max="16384" width="9.21875" style="1" hidden="1"/>
  </cols>
  <sheetData>
    <row r="1" spans="2:22" x14ac:dyDescent="0.25"/>
    <row r="2" spans="2:22" ht="22.2" x14ac:dyDescent="0.35">
      <c r="B2" s="2" t="s">
        <v>100</v>
      </c>
      <c r="C2" s="3"/>
      <c r="D2" s="4"/>
      <c r="E2" s="4"/>
      <c r="F2" s="4"/>
      <c r="G2" s="4"/>
      <c r="H2" s="4"/>
      <c r="I2" s="4"/>
    </row>
    <row r="3" spans="2:22" x14ac:dyDescent="0.25">
      <c r="B3" s="5"/>
      <c r="C3" s="3"/>
      <c r="D3" s="4"/>
      <c r="E3" s="4"/>
      <c r="F3" s="4"/>
      <c r="G3" s="4"/>
      <c r="H3" s="4"/>
      <c r="I3" s="4"/>
    </row>
    <row r="4" spans="2:22" x14ac:dyDescent="0.25">
      <c r="B4" s="5"/>
      <c r="C4" s="3"/>
      <c r="D4" s="4"/>
      <c r="E4" s="4"/>
      <c r="F4" s="4"/>
      <c r="G4" s="4"/>
      <c r="H4" s="4"/>
      <c r="I4" s="4"/>
    </row>
    <row r="5" spans="2:22" ht="12.75" customHeight="1" x14ac:dyDescent="0.25">
      <c r="B5" s="6"/>
      <c r="C5" s="7" t="s">
        <v>43</v>
      </c>
      <c r="D5" s="7"/>
      <c r="E5" s="7"/>
      <c r="F5" s="7"/>
      <c r="G5" s="7"/>
      <c r="H5" s="7"/>
      <c r="I5" s="8"/>
      <c r="N5" s="9"/>
      <c r="O5" s="9"/>
      <c r="P5" s="9"/>
      <c r="Q5" s="9"/>
      <c r="R5" s="9"/>
      <c r="S5" s="9"/>
      <c r="T5" s="9"/>
      <c r="U5" s="9"/>
      <c r="V5" s="9"/>
    </row>
    <row r="6" spans="2:22" x14ac:dyDescent="0.25">
      <c r="B6" s="10" t="s">
        <v>42</v>
      </c>
      <c r="C6" s="11" t="s">
        <v>41</v>
      </c>
      <c r="D6" s="11" t="s">
        <v>42</v>
      </c>
      <c r="E6" s="11" t="s">
        <v>29</v>
      </c>
      <c r="F6" s="11"/>
      <c r="G6" s="11" t="s">
        <v>47</v>
      </c>
      <c r="H6" s="11" t="s">
        <v>44</v>
      </c>
      <c r="I6" s="12" t="s">
        <v>45</v>
      </c>
      <c r="M6" s="9"/>
      <c r="N6" s="9"/>
      <c r="O6" s="9"/>
      <c r="P6" s="9"/>
      <c r="Q6" s="9"/>
      <c r="R6" s="9"/>
      <c r="S6" s="9"/>
      <c r="T6" s="9"/>
      <c r="U6" s="9"/>
      <c r="V6" s="9"/>
    </row>
    <row r="7" spans="2:22" x14ac:dyDescent="0.25">
      <c r="B7" s="13" t="s">
        <v>38</v>
      </c>
      <c r="C7" s="14">
        <v>4</v>
      </c>
      <c r="D7" s="15">
        <f ca="1">YEAR(NOW())</f>
        <v>2023</v>
      </c>
      <c r="E7" s="16" t="s">
        <v>25</v>
      </c>
      <c r="F7" s="17"/>
      <c r="G7" s="18">
        <f>IF(Kengetallen!J38&gt;=1,1,0)</f>
        <v>1</v>
      </c>
      <c r="H7" s="19">
        <v>1</v>
      </c>
      <c r="I7" s="20">
        <v>1000000</v>
      </c>
      <c r="M7" s="9"/>
      <c r="N7" s="9"/>
      <c r="O7" s="9"/>
      <c r="P7" s="9"/>
      <c r="Q7" s="9"/>
      <c r="R7" s="9"/>
      <c r="S7" s="9"/>
      <c r="T7" s="9"/>
      <c r="U7" s="9"/>
      <c r="V7" s="9"/>
    </row>
    <row r="8" spans="2:22" x14ac:dyDescent="0.25">
      <c r="B8" s="13" t="s">
        <v>39</v>
      </c>
      <c r="C8" s="14">
        <v>2</v>
      </c>
      <c r="D8" s="21">
        <f ca="1">+D7-1</f>
        <v>2022</v>
      </c>
      <c r="E8" s="16" t="s">
        <v>26</v>
      </c>
      <c r="F8" s="17"/>
      <c r="G8" s="18">
        <f>IF(Kengetallen!J39&gt;=1,1,IF(Kengetallen!H38&gt;=(Kengetallen!G48-0.1),1,0))</f>
        <v>1</v>
      </c>
      <c r="H8" s="19">
        <v>1000</v>
      </c>
      <c r="I8" s="20">
        <v>1000</v>
      </c>
      <c r="M8" s="9"/>
      <c r="N8" s="9"/>
      <c r="O8" s="9"/>
      <c r="P8" s="9"/>
      <c r="Q8" s="9"/>
      <c r="R8" s="9"/>
      <c r="S8" s="9"/>
      <c r="T8" s="9"/>
      <c r="U8" s="9"/>
      <c r="V8" s="9"/>
    </row>
    <row r="9" spans="2:22" x14ac:dyDescent="0.25">
      <c r="B9" s="13" t="s">
        <v>40</v>
      </c>
      <c r="C9" s="14">
        <v>1</v>
      </c>
      <c r="D9" s="21">
        <f ca="1">+D8-1</f>
        <v>2021</v>
      </c>
      <c r="E9" s="16" t="s">
        <v>27</v>
      </c>
      <c r="F9" s="17"/>
      <c r="G9" s="18">
        <f>SUM(G7:G8)</f>
        <v>2</v>
      </c>
      <c r="H9" s="19">
        <v>1000000</v>
      </c>
      <c r="I9" s="20">
        <v>1</v>
      </c>
      <c r="M9" s="9"/>
      <c r="N9" s="9"/>
      <c r="O9" s="9"/>
      <c r="P9" s="9"/>
      <c r="Q9" s="9"/>
      <c r="R9" s="9"/>
      <c r="S9" s="9"/>
      <c r="T9" s="9"/>
      <c r="U9" s="9"/>
      <c r="V9" s="9"/>
    </row>
    <row r="10" spans="2:22" x14ac:dyDescent="0.25">
      <c r="B10" s="4"/>
      <c r="C10" s="3"/>
      <c r="D10" s="22"/>
      <c r="E10" s="3"/>
      <c r="F10" s="3"/>
      <c r="G10" s="3"/>
      <c r="H10" s="4"/>
      <c r="I10" s="23">
        <f>VLOOKUP(Kengetallen!D14,H7:$I$9,2,FALSE)</f>
        <v>1000</v>
      </c>
      <c r="J10" s="1" t="s">
        <v>105</v>
      </c>
      <c r="M10" s="9"/>
      <c r="N10" s="9"/>
      <c r="O10" s="9"/>
      <c r="P10" s="9"/>
      <c r="Q10" s="9"/>
      <c r="R10" s="9"/>
      <c r="S10" s="9"/>
      <c r="T10" s="9"/>
      <c r="U10" s="9"/>
      <c r="V10" s="9"/>
    </row>
    <row r="11" spans="2:22" x14ac:dyDescent="0.25">
      <c r="B11" s="4"/>
      <c r="C11" s="3"/>
      <c r="D11" s="4"/>
      <c r="E11" s="4"/>
      <c r="F11" s="4"/>
      <c r="G11" s="4"/>
      <c r="H11" s="4"/>
      <c r="I11" s="4"/>
    </row>
    <row r="12" spans="2:22" x14ac:dyDescent="0.25">
      <c r="B12" s="4"/>
      <c r="C12" s="3"/>
      <c r="D12" s="4"/>
      <c r="E12" s="4"/>
      <c r="F12" s="4"/>
      <c r="G12" s="4"/>
      <c r="H12" s="4"/>
      <c r="I12" s="4"/>
    </row>
    <row r="13" spans="2:22" x14ac:dyDescent="0.25">
      <c r="B13" s="24" t="s">
        <v>82</v>
      </c>
      <c r="C13" s="7"/>
      <c r="D13" s="25" t="s">
        <v>79</v>
      </c>
      <c r="E13" s="25" t="s">
        <v>81</v>
      </c>
      <c r="F13" s="7"/>
      <c r="G13" s="7"/>
      <c r="H13" s="7"/>
      <c r="I13" s="8"/>
    </row>
    <row r="14" spans="2:22" x14ac:dyDescent="0.25">
      <c r="B14" s="10"/>
      <c r="C14" s="11"/>
      <c r="D14" s="26" t="s">
        <v>80</v>
      </c>
      <c r="E14" s="26" t="s">
        <v>80</v>
      </c>
      <c r="F14" s="11" t="s">
        <v>93</v>
      </c>
      <c r="G14" s="11"/>
      <c r="H14" s="11"/>
      <c r="I14" s="12"/>
    </row>
    <row r="15" spans="2:22" x14ac:dyDescent="0.25">
      <c r="B15" s="27"/>
      <c r="C15" s="28" t="s">
        <v>9</v>
      </c>
      <c r="D15" s="29">
        <v>0.2</v>
      </c>
      <c r="E15" s="30">
        <f>+D15+0.3</f>
        <v>0.5</v>
      </c>
      <c r="F15" s="27" t="s">
        <v>90</v>
      </c>
      <c r="G15" s="31"/>
      <c r="H15" s="31"/>
      <c r="I15" s="32"/>
    </row>
    <row r="16" spans="2:22" x14ac:dyDescent="0.25">
      <c r="B16" s="27"/>
      <c r="C16" s="28" t="s">
        <v>11</v>
      </c>
      <c r="D16" s="33">
        <v>0</v>
      </c>
      <c r="E16" s="34">
        <v>0.1</v>
      </c>
      <c r="F16" s="27" t="s">
        <v>91</v>
      </c>
      <c r="G16" s="31"/>
      <c r="H16" s="31"/>
      <c r="I16" s="32"/>
    </row>
    <row r="17" spans="2:11" x14ac:dyDescent="0.25">
      <c r="B17" s="27"/>
      <c r="C17" s="28" t="s">
        <v>12</v>
      </c>
      <c r="D17" s="35">
        <v>1</v>
      </c>
      <c r="E17" s="36">
        <v>1.5</v>
      </c>
      <c r="F17" s="27" t="s">
        <v>92</v>
      </c>
      <c r="G17" s="31"/>
      <c r="H17" s="31"/>
      <c r="I17" s="32"/>
    </row>
    <row r="18" spans="2:11" x14ac:dyDescent="0.25">
      <c r="B18" s="4"/>
      <c r="C18" s="3"/>
      <c r="D18" s="4"/>
      <c r="E18" s="4"/>
      <c r="F18" s="4"/>
      <c r="G18" s="4"/>
      <c r="H18" s="4"/>
      <c r="I18" s="4"/>
    </row>
    <row r="19" spans="2:11" x14ac:dyDescent="0.25">
      <c r="B19" s="27"/>
      <c r="C19" s="28" t="s">
        <v>83</v>
      </c>
      <c r="D19" s="21">
        <f ca="1">+D7</f>
        <v>2023</v>
      </c>
      <c r="E19" s="4"/>
      <c r="F19" s="4"/>
      <c r="G19" s="4"/>
      <c r="H19" s="4"/>
      <c r="I19" s="4"/>
    </row>
    <row r="20" spans="2:11" x14ac:dyDescent="0.25">
      <c r="B20" s="4"/>
      <c r="C20" s="3"/>
      <c r="D20" s="4"/>
      <c r="E20" s="4"/>
      <c r="F20" s="4"/>
      <c r="G20" s="4"/>
      <c r="H20" s="4"/>
      <c r="I20" s="4"/>
    </row>
    <row r="21" spans="2:11" x14ac:dyDescent="0.25"/>
    <row r="22" spans="2:11" x14ac:dyDescent="0.25">
      <c r="B22" s="24" t="s">
        <v>89</v>
      </c>
      <c r="C22" s="7"/>
      <c r="D22" s="25"/>
      <c r="E22" s="25"/>
      <c r="F22" s="7"/>
      <c r="G22" s="7"/>
      <c r="H22" s="7"/>
      <c r="I22" s="7"/>
      <c r="J22" s="7"/>
      <c r="K22" s="8"/>
    </row>
    <row r="23" spans="2:11" x14ac:dyDescent="0.25">
      <c r="B23" s="10"/>
      <c r="C23" s="11"/>
      <c r="D23" s="26"/>
      <c r="E23" s="26"/>
      <c r="F23" s="11"/>
      <c r="G23" s="11"/>
      <c r="H23" s="11"/>
      <c r="I23" s="11"/>
      <c r="J23" s="11"/>
      <c r="K23" s="12"/>
    </row>
    <row r="24" spans="2:11" x14ac:dyDescent="0.25"/>
    <row r="25" spans="2:11" x14ac:dyDescent="0.25"/>
    <row r="26" spans="2:11" x14ac:dyDescent="0.25">
      <c r="B26" s="37" t="s">
        <v>88</v>
      </c>
      <c r="C26" s="37"/>
      <c r="E26" s="38" t="s">
        <v>101</v>
      </c>
    </row>
    <row r="27" spans="2:11" x14ac:dyDescent="0.25">
      <c r="E27" s="39" t="s">
        <v>102</v>
      </c>
    </row>
    <row r="28" spans="2:11" x14ac:dyDescent="0.25">
      <c r="B28" s="1" t="s">
        <v>9</v>
      </c>
      <c r="C28" s="40">
        <f>+D15</f>
        <v>0.2</v>
      </c>
      <c r="D28" s="40">
        <f t="shared" ref="D28:K28" si="0">+C28+0.1</f>
        <v>0.30000000000000004</v>
      </c>
      <c r="E28" s="41">
        <f t="shared" si="0"/>
        <v>0.4</v>
      </c>
      <c r="F28" s="40">
        <f t="shared" si="0"/>
        <v>0.5</v>
      </c>
      <c r="G28" s="40">
        <f t="shared" si="0"/>
        <v>0.6</v>
      </c>
      <c r="H28" s="40">
        <f t="shared" si="0"/>
        <v>0.7</v>
      </c>
      <c r="I28" s="40">
        <f t="shared" si="0"/>
        <v>0.79999999999999993</v>
      </c>
      <c r="J28" s="40">
        <f t="shared" si="0"/>
        <v>0.89999999999999991</v>
      </c>
      <c r="K28" s="40">
        <f t="shared" si="0"/>
        <v>0.99999999999999989</v>
      </c>
    </row>
    <row r="29" spans="2:11" x14ac:dyDescent="0.25">
      <c r="B29" s="1" t="s">
        <v>84</v>
      </c>
      <c r="C29" s="1">
        <v>1</v>
      </c>
      <c r="D29" s="1">
        <v>2</v>
      </c>
      <c r="E29" s="1">
        <v>3</v>
      </c>
      <c r="F29" s="1">
        <v>4</v>
      </c>
      <c r="G29" s="1">
        <v>4</v>
      </c>
      <c r="H29" s="1">
        <v>4</v>
      </c>
      <c r="I29" s="1">
        <v>4</v>
      </c>
      <c r="J29" s="1">
        <v>4</v>
      </c>
      <c r="K29" s="1">
        <v>4</v>
      </c>
    </row>
    <row r="30" spans="2:11" x14ac:dyDescent="0.25"/>
    <row r="31" spans="2:11" x14ac:dyDescent="0.25"/>
    <row r="32" spans="2:11" x14ac:dyDescent="0.25"/>
    <row r="33" s="1" customFormat="1" x14ac:dyDescent="0.25"/>
    <row r="34" s="1" customFormat="1" x14ac:dyDescent="0.25"/>
    <row r="35" s="1" customFormat="1" x14ac:dyDescent="0.25"/>
    <row r="36" s="1" customFormat="1" x14ac:dyDescent="0.25"/>
    <row r="37" s="1" customFormat="1" x14ac:dyDescent="0.25"/>
    <row r="38" s="1" customFormat="1" x14ac:dyDescent="0.25"/>
    <row r="39" s="1" customFormat="1" x14ac:dyDescent="0.25"/>
    <row r="40" s="1" customFormat="1" x14ac:dyDescent="0.25"/>
    <row r="41" s="1" customFormat="1" x14ac:dyDescent="0.25"/>
    <row r="42" s="1" customFormat="1" x14ac:dyDescent="0.25"/>
    <row r="43" s="1" customFormat="1" x14ac:dyDescent="0.25"/>
    <row r="44" s="1" customFormat="1" x14ac:dyDescent="0.25"/>
    <row r="45" s="1" customFormat="1" x14ac:dyDescent="0.25"/>
    <row r="46" s="1" customFormat="1" x14ac:dyDescent="0.25"/>
    <row r="47" s="1" customFormat="1" x14ac:dyDescent="0.25"/>
    <row r="48" s="1" customFormat="1" x14ac:dyDescent="0.25"/>
    <row r="49" spans="2:12" x14ac:dyDescent="0.25"/>
    <row r="50" spans="2:12" x14ac:dyDescent="0.25"/>
    <row r="51" spans="2:12" x14ac:dyDescent="0.25"/>
    <row r="52" spans="2:12" x14ac:dyDescent="0.25"/>
    <row r="53" spans="2:12" x14ac:dyDescent="0.25"/>
    <row r="54" spans="2:12" x14ac:dyDescent="0.25"/>
    <row r="55" spans="2:12" x14ac:dyDescent="0.25"/>
    <row r="56" spans="2:12" x14ac:dyDescent="0.25"/>
    <row r="57" spans="2:12" x14ac:dyDescent="0.25"/>
    <row r="58" spans="2:12" x14ac:dyDescent="0.25"/>
    <row r="59" spans="2:12" x14ac:dyDescent="0.25">
      <c r="B59" s="37" t="s">
        <v>87</v>
      </c>
      <c r="C59" s="37"/>
    </row>
    <row r="60" spans="2:12" x14ac:dyDescent="0.25"/>
    <row r="61" spans="2:12" x14ac:dyDescent="0.25">
      <c r="B61" s="1" t="s">
        <v>11</v>
      </c>
      <c r="C61" s="40">
        <v>0</v>
      </c>
      <c r="D61" s="40">
        <f t="shared" ref="D61:J61" si="1">+C61+0.1</f>
        <v>0.1</v>
      </c>
      <c r="E61" s="40">
        <f t="shared" si="1"/>
        <v>0.2</v>
      </c>
      <c r="F61" s="40">
        <f t="shared" si="1"/>
        <v>0.30000000000000004</v>
      </c>
      <c r="G61" s="40">
        <f t="shared" si="1"/>
        <v>0.4</v>
      </c>
      <c r="H61" s="40">
        <f t="shared" si="1"/>
        <v>0.5</v>
      </c>
      <c r="I61" s="40">
        <f t="shared" si="1"/>
        <v>0.6</v>
      </c>
      <c r="J61" s="40">
        <f t="shared" si="1"/>
        <v>0.7</v>
      </c>
      <c r="K61" s="40"/>
      <c r="L61" s="40"/>
    </row>
    <row r="62" spans="2:12" x14ac:dyDescent="0.25">
      <c r="B62" s="1" t="s">
        <v>84</v>
      </c>
      <c r="C62" s="1">
        <v>1</v>
      </c>
      <c r="D62" s="1">
        <v>2</v>
      </c>
      <c r="E62" s="1">
        <v>2</v>
      </c>
      <c r="F62" s="1">
        <v>2</v>
      </c>
      <c r="G62" s="1">
        <v>2</v>
      </c>
      <c r="H62" s="1">
        <v>2</v>
      </c>
      <c r="I62" s="1">
        <v>2</v>
      </c>
      <c r="J62" s="1">
        <v>2</v>
      </c>
    </row>
    <row r="63" spans="2:12" x14ac:dyDescent="0.25"/>
    <row r="64" spans="2:12" x14ac:dyDescent="0.25"/>
    <row r="65" s="1" customFormat="1" x14ac:dyDescent="0.25"/>
    <row r="66" s="1" customFormat="1" x14ac:dyDescent="0.25"/>
    <row r="67" s="1" customFormat="1" x14ac:dyDescent="0.25"/>
    <row r="68" s="1" customFormat="1" x14ac:dyDescent="0.25"/>
    <row r="69" s="1" customFormat="1" x14ac:dyDescent="0.25"/>
    <row r="70" s="1" customFormat="1" x14ac:dyDescent="0.25"/>
    <row r="71" s="1" customFormat="1" x14ac:dyDescent="0.25"/>
    <row r="72" s="1" customFormat="1" x14ac:dyDescent="0.25"/>
    <row r="73" s="1" customFormat="1" x14ac:dyDescent="0.25"/>
    <row r="74" s="1" customFormat="1" x14ac:dyDescent="0.25"/>
    <row r="75" s="1" customFormat="1" x14ac:dyDescent="0.25"/>
    <row r="76" s="1" customFormat="1" x14ac:dyDescent="0.25"/>
    <row r="77" s="1" customFormat="1" x14ac:dyDescent="0.25"/>
    <row r="78" s="1" customFormat="1" x14ac:dyDescent="0.25"/>
    <row r="79" s="1" customFormat="1" x14ac:dyDescent="0.25"/>
    <row r="80" s="1" customFormat="1" x14ac:dyDescent="0.25"/>
    <row r="81" spans="2:11" x14ac:dyDescent="0.25"/>
    <row r="82" spans="2:11" x14ac:dyDescent="0.25"/>
    <row r="83" spans="2:11" x14ac:dyDescent="0.25"/>
    <row r="84" spans="2:11" x14ac:dyDescent="0.25"/>
    <row r="85" spans="2:11" x14ac:dyDescent="0.25"/>
    <row r="86" spans="2:11" x14ac:dyDescent="0.25"/>
    <row r="87" spans="2:11" x14ac:dyDescent="0.25"/>
    <row r="88" spans="2:11" x14ac:dyDescent="0.25"/>
    <row r="89" spans="2:11" x14ac:dyDescent="0.25"/>
    <row r="90" spans="2:11" x14ac:dyDescent="0.25"/>
    <row r="91" spans="2:11" x14ac:dyDescent="0.25"/>
    <row r="92" spans="2:11" x14ac:dyDescent="0.25">
      <c r="B92" s="37" t="s">
        <v>86</v>
      </c>
      <c r="C92" s="37"/>
    </row>
    <row r="93" spans="2:11" x14ac:dyDescent="0.25"/>
    <row r="94" spans="2:11" x14ac:dyDescent="0.25">
      <c r="B94" s="1" t="s">
        <v>85</v>
      </c>
      <c r="C94" s="42">
        <v>1</v>
      </c>
      <c r="D94" s="42">
        <v>1.1000000000000001</v>
      </c>
      <c r="E94" s="42">
        <v>1.2</v>
      </c>
      <c r="F94" s="42">
        <v>1.3</v>
      </c>
      <c r="G94" s="42">
        <v>1.4</v>
      </c>
      <c r="H94" s="42">
        <v>1.5</v>
      </c>
      <c r="I94" s="42">
        <v>2</v>
      </c>
      <c r="J94" s="42">
        <v>3</v>
      </c>
      <c r="K94" s="42">
        <v>3</v>
      </c>
    </row>
    <row r="95" spans="2:11" x14ac:dyDescent="0.25">
      <c r="B95" s="1" t="s">
        <v>84</v>
      </c>
      <c r="C95" s="1">
        <v>1</v>
      </c>
      <c r="D95" s="43">
        <f>1+((+D94-$C$94)/0.5)*2</f>
        <v>1.4000000000000004</v>
      </c>
      <c r="E95" s="43">
        <f>1+((+E94-$C$94)/0.5)*2</f>
        <v>1.7999999999999998</v>
      </c>
      <c r="F95" s="43">
        <f>1+((+F94-$C$94)/0.5)*2</f>
        <v>2.2000000000000002</v>
      </c>
      <c r="G95" s="43">
        <f>1+((+G94-$C$94)/0.5)*2</f>
        <v>2.5999999999999996</v>
      </c>
      <c r="H95" s="43">
        <f>1+((+H94-$C$94)/0.5)*2</f>
        <v>3</v>
      </c>
      <c r="I95" s="43">
        <v>3</v>
      </c>
      <c r="J95" s="1">
        <v>3</v>
      </c>
      <c r="K95" s="1">
        <v>3</v>
      </c>
    </row>
    <row r="96" spans="2:11" x14ac:dyDescent="0.25"/>
    <row r="97" s="1" customFormat="1" x14ac:dyDescent="0.25"/>
    <row r="98" s="1" customFormat="1" x14ac:dyDescent="0.25"/>
    <row r="99" s="1" customFormat="1" x14ac:dyDescent="0.25"/>
    <row r="100" s="1" customFormat="1" x14ac:dyDescent="0.25"/>
    <row r="101" s="1" customFormat="1" x14ac:dyDescent="0.25"/>
    <row r="102" s="1" customFormat="1" x14ac:dyDescent="0.25"/>
    <row r="103" s="1" customFormat="1" x14ac:dyDescent="0.25"/>
    <row r="104" s="1" customFormat="1" x14ac:dyDescent="0.25"/>
    <row r="105" s="1" customFormat="1" x14ac:dyDescent="0.25"/>
    <row r="106" s="1" customFormat="1" x14ac:dyDescent="0.25"/>
    <row r="107" s="1" customFormat="1" x14ac:dyDescent="0.25"/>
    <row r="108" s="1" customFormat="1" x14ac:dyDescent="0.25"/>
    <row r="109" s="1" customFormat="1" x14ac:dyDescent="0.25"/>
    <row r="110" s="1" customFormat="1" x14ac:dyDescent="0.25"/>
    <row r="111" s="1" customFormat="1" x14ac:dyDescent="0.25"/>
    <row r="112" s="1" customFormat="1" x14ac:dyDescent="0.25"/>
    <row r="113" s="1" customFormat="1" x14ac:dyDescent="0.25"/>
    <row r="114" s="1" customFormat="1" x14ac:dyDescent="0.25"/>
    <row r="115" s="1" customFormat="1" x14ac:dyDescent="0.25"/>
    <row r="116" s="1" customFormat="1" x14ac:dyDescent="0.25"/>
    <row r="117" s="1" customFormat="1" x14ac:dyDescent="0.25"/>
    <row r="118" s="1" customFormat="1" x14ac:dyDescent="0.25"/>
    <row r="119" s="1" customFormat="1" x14ac:dyDescent="0.25"/>
    <row r="120" s="1" customFormat="1" x14ac:dyDescent="0.25"/>
    <row r="121" s="1" customFormat="1" x14ac:dyDescent="0.25"/>
    <row r="122" s="1" customFormat="1" x14ac:dyDescent="0.25"/>
  </sheetData>
  <sheetProtection algorithmName="SHA-512" hashValue="1CbPBmKZd9F1K9A7yxDiFOfI/4vzY6rYi3K3JZhsui6xoU45PU22yKaxl36HBcji1OtzhCI2kPGQSP6/8RDcxQ==" saltValue="2ehFEHHOHIrjxh/ylyQpfw==" spinCount="100000" sheet="1"/>
  <pageMargins left="0.75" right="0.75" top="1" bottom="1" header="0.5" footer="0.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44</vt:i4>
      </vt:variant>
    </vt:vector>
  </HeadingPairs>
  <TitlesOfParts>
    <vt:vector size="47" baseType="lpstr">
      <vt:lpstr>Toelichting Berekening</vt:lpstr>
      <vt:lpstr>Kengetallen</vt:lpstr>
      <vt:lpstr>HULP</vt:lpstr>
      <vt:lpstr>CurrentRatioGemiddeld</vt:lpstr>
      <vt:lpstr>CurrentRatioN</vt:lpstr>
      <vt:lpstr>CurrentRatioNmin1</vt:lpstr>
      <vt:lpstr>CurrentRatioNmin2</vt:lpstr>
      <vt:lpstr>EigenVermogenN</vt:lpstr>
      <vt:lpstr>EigenVermogenNmin1</vt:lpstr>
      <vt:lpstr>EigenVermogenNmin2</vt:lpstr>
      <vt:lpstr>LiquideMiddelenN</vt:lpstr>
      <vt:lpstr>LiquideMiddelenNmin1</vt:lpstr>
      <vt:lpstr>LiquideMiddelenNmin2</vt:lpstr>
      <vt:lpstr>NettoResultaatN</vt:lpstr>
      <vt:lpstr>NettoResultaatNmin1</vt:lpstr>
      <vt:lpstr>NettoResultaatNmin2</vt:lpstr>
      <vt:lpstr>RentabiliteitGemiddeld</vt:lpstr>
      <vt:lpstr>RentabiliteitN</vt:lpstr>
      <vt:lpstr>RentabiliteitNmin1</vt:lpstr>
      <vt:lpstr>RentabiliteitNmin2</vt:lpstr>
      <vt:lpstr>RentabiliteitTVN</vt:lpstr>
      <vt:lpstr>SolvabiliteitGemiddeld</vt:lpstr>
      <vt:lpstr>SolvabiliteitN</vt:lpstr>
      <vt:lpstr>SolvabiliteitNmin1</vt:lpstr>
      <vt:lpstr>SolvabiliteitNmin2</vt:lpstr>
      <vt:lpstr>TotaalVermogenN</vt:lpstr>
      <vt:lpstr>TotaalVermogenNmin1</vt:lpstr>
      <vt:lpstr>TotaalVermogenNmin2</vt:lpstr>
      <vt:lpstr>VasteActivaN</vt:lpstr>
      <vt:lpstr>VasteActivaNmin1</vt:lpstr>
      <vt:lpstr>VasteActivaNmin2</vt:lpstr>
      <vt:lpstr>VlottendeActivaN</vt:lpstr>
      <vt:lpstr>VlottendeActivaNmin1</vt:lpstr>
      <vt:lpstr>VlottendeActivaNmin2</vt:lpstr>
      <vt:lpstr>VreemdVermogenKortN</vt:lpstr>
      <vt:lpstr>VreemdVermogenKortNmin1</vt:lpstr>
      <vt:lpstr>VreemdVermogenKortNmin2</vt:lpstr>
      <vt:lpstr>VreemdVermogenLangN</vt:lpstr>
      <vt:lpstr>VreemdVermogenLangNmin1</vt:lpstr>
      <vt:lpstr>VreemdVermogenLangNmin2</vt:lpstr>
      <vt:lpstr>VreemdVermogenN</vt:lpstr>
      <vt:lpstr>VreemdVermogenNmin1</vt:lpstr>
      <vt:lpstr>VreemdVermogenNmin2</vt:lpstr>
      <vt:lpstr>WeegfactorjaarN</vt:lpstr>
      <vt:lpstr>WeegfactorjaarNmin1</vt:lpstr>
      <vt:lpstr>WeegfactorjaarNmin2</vt:lpstr>
      <vt:lpstr>WeegfactorNmin2</vt:lpstr>
    </vt:vector>
  </TitlesOfParts>
  <Company>Belastingdienst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Selectiemodel FED</dc:title>
  <dc:creator>M.A.</dc:creator>
  <cp:lastModifiedBy>Marloes M. Pompen</cp:lastModifiedBy>
  <cp:lastPrinted>2015-02-24T14:03:25Z</cp:lastPrinted>
  <dcterms:created xsi:type="dcterms:W3CDTF">2005-12-12T14:07:38Z</dcterms:created>
  <dcterms:modified xsi:type="dcterms:W3CDTF">2023-10-12T06:03:13Z</dcterms:modified>
</cp:coreProperties>
</file>