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ijnlands Lyceum/Projecten ESH/E&amp;W Installaties 2022/Bestek/"/>
    </mc:Choice>
  </mc:AlternateContent>
  <xr:revisionPtr revIDLastSave="1980" documentId="8_{397725E6-B9DB-4221-B3C8-E72A3AB7537D}" xr6:coauthVersionLast="47" xr6:coauthVersionMax="47" xr10:uidLastSave="{C628743B-0B8F-4D9A-BE8F-8FA9FAEE2FA3}"/>
  <bookViews>
    <workbookView xWindow="22944" yWindow="0" windowWidth="23232" windowHeight="25296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" sheetId="4" r:id="rId4"/>
  </sheets>
  <definedNames>
    <definedName name="_xlnm._FilterDatabase" localSheetId="0" hidden="1">'PREVENTIEF - ELEMENTEN'!$A$7:$P$18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2" i="1" l="1"/>
  <c r="O51" i="1"/>
  <c r="O50" i="1"/>
  <c r="O49" i="1"/>
  <c r="O48" i="1"/>
  <c r="O47" i="1"/>
  <c r="O46" i="1"/>
  <c r="O45" i="1"/>
  <c r="O44" i="1"/>
  <c r="O5" i="1" l="1"/>
  <c r="O9" i="1" l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8" i="1"/>
  <c r="E5" i="5" l="1" a="1"/>
  <c r="E5" i="5" s="1"/>
  <c r="F5" i="5"/>
  <c r="E31" i="5"/>
  <c r="E30" i="5"/>
  <c r="E29" i="5"/>
  <c r="E28" i="5"/>
  <c r="E27" i="5"/>
  <c r="E26" i="5"/>
  <c r="E21" i="5"/>
  <c r="E20" i="5"/>
  <c r="E19" i="5"/>
  <c r="E18" i="5"/>
  <c r="E17" i="5"/>
  <c r="E16" i="5"/>
  <c r="E15" i="5"/>
  <c r="E14" i="5"/>
  <c r="E13" i="5"/>
  <c r="E12" i="5"/>
  <c r="E11" i="5"/>
  <c r="E10" i="5"/>
  <c r="E14" i="3"/>
  <c r="E24" i="3"/>
  <c r="E23" i="3"/>
  <c r="E22" i="3"/>
  <c r="F22" i="3" s="1"/>
  <c r="E21" i="3"/>
  <c r="F21" i="3" s="1"/>
  <c r="C8" i="4" l="1"/>
  <c r="C6" i="4"/>
  <c r="C5" i="4"/>
  <c r="E29" i="3"/>
  <c r="E30" i="3"/>
  <c r="F24" i="3"/>
  <c r="F23" i="3"/>
  <c r="E11" i="3"/>
  <c r="E10" i="3"/>
  <c r="F25" i="3" l="1"/>
  <c r="E31" i="3"/>
  <c r="E13" i="3" l="1"/>
  <c r="E15" i="3"/>
  <c r="E16" i="3"/>
  <c r="E12" i="3"/>
  <c r="E17" i="3" l="1"/>
  <c r="E6" i="3" s="1"/>
  <c r="C7" i="4" l="1"/>
  <c r="C9" i="4" s="1" a="1"/>
  <c r="C9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<sst xmlns="http://schemas.openxmlformats.org/spreadsheetml/2006/main" count="329" uniqueCount="160">
  <si>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</si>
  <si>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</si>
  <si>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</si>
  <si>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</si>
  <si>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</si>
  <si>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</si>
  <si>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</si>
  <si>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</si>
  <si>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</si>
  <si>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</si>
  <si>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</si>
  <si>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</si>
  <si>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</si>
  <si>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</si>
  <si>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</si>
  <si>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</si>
  <si>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</si>
  <si>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</si>
  <si>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</si>
  <si>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</si>
  <si>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</si>
  <si>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</si>
  <si>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</si>
  <si>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</si>
  <si>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</si>
  <si>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</si>
  <si>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</si>
  <si>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</si>
  <si>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</si>
  <si>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</si>
  <si>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</si>
  <si>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* Indien er door inschrijver geen hulpmonteur wordt ingezet, moet het tarief van een monteur ingevuld worden.</t>
  </si>
  <si>
    <t>Locatie</t>
  </si>
  <si>
    <t>Type</t>
  </si>
  <si>
    <t>Bouwjaar</t>
  </si>
  <si>
    <t>Hoeveelheid</t>
  </si>
  <si>
    <t>Nr.</t>
  </si>
  <si>
    <t>Totaal</t>
  </si>
  <si>
    <t>Subtotaal preventief onderhoud:</t>
  </si>
  <si>
    <t>Preventief onderhoud</t>
  </si>
  <si>
    <t>Preventief overig</t>
  </si>
  <si>
    <t>Correctief onderhoud</t>
  </si>
  <si>
    <t>Totaal:</t>
  </si>
  <si>
    <t>Kosten (exclusief btw):</t>
  </si>
  <si>
    <t>Technicus meet- en regeltechniek</t>
  </si>
  <si>
    <t>Opslagen servicemonteur</t>
  </si>
  <si>
    <t>Subtotaal overig:</t>
  </si>
  <si>
    <t>Monteur (projectrealisatie)</t>
  </si>
  <si>
    <t>Hulpmonteur (projectrealisatie) *</t>
  </si>
  <si>
    <t>Door inschrijver in te vullen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</si>
  <si>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</si>
  <si>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</si>
  <si>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</si>
  <si>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Consultancy / Advies</t>
  </si>
  <si>
    <t>Element</t>
  </si>
  <si>
    <t>Eenheid</t>
  </si>
  <si>
    <t>Fabricaat</t>
  </si>
  <si>
    <t>Materiaalkosten preventief onderhoud per stuk
(All-in, exclusief btw)</t>
  </si>
  <si>
    <t>Arbeidskosten preventief onderhoud per stuk
(All-in, exclusief btw)</t>
  </si>
  <si>
    <t>Jaarlijks</t>
  </si>
  <si>
    <t>Subtotaal eenmalig:</t>
  </si>
  <si>
    <t>Eenmalige kosten</t>
  </si>
  <si>
    <t>Hieronder kunt u eventuele eenmalige kosten kenbaar maken</t>
  </si>
  <si>
    <t xml:space="preserve">Inschrijfsom (2 jaar): </t>
  </si>
  <si>
    <t>Bijlage 3A - Calculatieblad Perceel 1</t>
  </si>
  <si>
    <t>ESH - Onderhoud E&amp;W</t>
  </si>
  <si>
    <t>Aantal m2 BVO</t>
  </si>
  <si>
    <t xml:space="preserve">Oostduinlaan 50 </t>
  </si>
  <si>
    <t xml:space="preserve">Houtrustweg 2 </t>
  </si>
  <si>
    <t>Kosten per jaar (All-in, exclusief btw):</t>
  </si>
  <si>
    <t>NEN3140 (visuele inspecties en keuring)</t>
  </si>
  <si>
    <t>KRACHTSTROOM</t>
  </si>
  <si>
    <t>Hoofdverdeelinrichtingen</t>
  </si>
  <si>
    <t>Merk: Merlin Gerin, code HVK, Aantal groepen: 5 st, Krachtgroepen: 25 st.+Thermografie</t>
  </si>
  <si>
    <t>Hoofdverdeelinrichting PV</t>
  </si>
  <si>
    <t>Verdeelinrichtingen</t>
  </si>
  <si>
    <t>Merk: Merlin Gerin, code LK4-1, Aantal groepen: 32 st, Krachtgroepen: 4 st. Voorzien van aardlekschakelaar. +Thermografie</t>
  </si>
  <si>
    <t>Merk: Merlin Gerin, code LK4-2, Aantal groepen: 12 st, Krachtgroepen: 1 st. Voorzien van aardlekschakelaar.+Thermografie</t>
  </si>
  <si>
    <t>Merk: Merlin Gerin, code LK3-1, Aantal groepen: 57 st, Krachtgroepen: 3 st. Voorzien van aardlekschakelaar.+Thermografie</t>
  </si>
  <si>
    <t>Merk: Merlin Gerin, code LK2-1, Aantal groepen: 27 st, Krachtgroepen: 2 st. Voorzien van aardlekschakelaar.+Thermografie</t>
  </si>
  <si>
    <t>Merk: Merlin Gerin, code LK2-2, Aantal groepen: 28 st, Krachtgroepen: 2 st. Voorzien van aardlekschakelaar.+Thermografie</t>
  </si>
  <si>
    <t>Merk: Merlin Gerin, code LK1-1, Aantal groepen: 29 st. Voorzien van aardlekschakelaar.+Thermografie</t>
  </si>
  <si>
    <t>Merk: Merlin Gerin, code LK1-2, Aantal groepen: 13 st, Krachtgroepen: 2 st. Voorzien van aardlekschakelaar.+Thermografie</t>
  </si>
  <si>
    <t>Merk: Merlin Gerin, code LK1-3, Aantal groepen: 30 st, Krachtgroepen: 4 st. Voorzien van aardlekschakelaar.+Thermografie</t>
  </si>
  <si>
    <t>Merk: Merlin Gerin, code LK0-1, Aantal groepen: 33 st, Krachtgroepen: 2 st. Voorzien van aardlekschakelaar.+Thermografie</t>
  </si>
  <si>
    <t>Merk: Merlin Gerin, code LK0-2, Aantal groepen: 19 st. Voorzien van aardlekschakelaar.+Thermografie</t>
  </si>
  <si>
    <t>Merk: Merlin Gerin, code LK0-3, Aantal groepen: 7 st, Krachtgroepen: 13 st. Voorzien van aardlekschakelaar.+Thermografie</t>
  </si>
  <si>
    <t>VERLICHTING</t>
  </si>
  <si>
    <t>Verlichtingsarmaturen TL</t>
  </si>
  <si>
    <t>Verlichtingsarmaturen PL</t>
  </si>
  <si>
    <t>Noodverlichtingsarmaturen (centraal)</t>
  </si>
  <si>
    <t>Centrale noodverlichtingseenheid</t>
  </si>
  <si>
    <t>Merk: CEAG, Type: CEAGUARD 48, Code: NV5, acuu's: 2st vervangen in 2010, Aangesloten armaturen: 39 st</t>
  </si>
  <si>
    <t>Merk: CEAG, Type: CEAGUARD 48, Code: NV4, acuu's: 2st vervangen in 2011, Aangesloten armaturen: 33 st</t>
  </si>
  <si>
    <t>Merk: CEAG, Type: CEAGUARD 48, Code: NV3, acuu's: 2st vervangen in 2011, Aangesloten armaturen: 24 st</t>
  </si>
  <si>
    <t>Merk: CEAG, Type: CEAGUARD 48, Code: NV2, acuu's: 2st vervangen in 2011, Aangesloten armaturen: 37 st</t>
  </si>
  <si>
    <t>Merk: CEAG, Type: CEAGUARD 48, Code: NV1, acuu's: 2st vervangen in 2011, Aangesloten armaturen: 31 st</t>
  </si>
  <si>
    <t>BEVEILIGING</t>
  </si>
  <si>
    <t>Zonweringsinstallatie</t>
  </si>
  <si>
    <t>Merk: Somfy, Zonweringsbedieningstableau + reling zuidkant en westkant + weerstation + e-deel 119 st uitvalschermen</t>
  </si>
  <si>
    <t>Conditie</t>
  </si>
  <si>
    <t>Hoofdomschrijving</t>
  </si>
  <si>
    <t>Merk: Eaton, Krachtgroepen: 3 st + Thermografie</t>
  </si>
  <si>
    <t>68 st. dubbele TL-verlichting / 648 st. enkele TL-verlichting.</t>
  </si>
  <si>
    <t>Merlin Gerin</t>
  </si>
  <si>
    <t>Eaton</t>
  </si>
  <si>
    <t>CEAG</t>
  </si>
  <si>
    <t>Somfy</t>
  </si>
  <si>
    <t>ZONWERING</t>
  </si>
  <si>
    <t>DEUREN</t>
  </si>
  <si>
    <t>tourniquetdeur</t>
  </si>
  <si>
    <t>Talos</t>
  </si>
  <si>
    <t>Talos RDR-E01-120-NV-0200</t>
  </si>
  <si>
    <t>Camera-installatie</t>
  </si>
  <si>
    <t>Onbekend</t>
  </si>
  <si>
    <t>15 st POE-camera
15 st lenzen 
1 st PoE switch</t>
  </si>
  <si>
    <t>Automatisch hekwerk</t>
  </si>
  <si>
    <t>Alura</t>
  </si>
  <si>
    <t>7 meter draadmathekwerk</t>
  </si>
  <si>
    <t>Brandmeldinstallatie</t>
  </si>
  <si>
    <t>Argina</t>
  </si>
  <si>
    <t>GMC+</t>
  </si>
  <si>
    <t>67 st. Automatische melder
30 st. Handmelder
169 st. Slow-whoop
5 st. sturingen</t>
  </si>
  <si>
    <t>Oostduinlaan 50</t>
  </si>
  <si>
    <t>3 st. KNX-Voeding
4 st. Touchscreen G1
75 st. Actoren
2 st. Interface (X1 &amp; S1)
1 st. Weerstation
1 st. Sturing Zonwering</t>
  </si>
  <si>
    <t>Inbraakinstallatie</t>
  </si>
  <si>
    <t>Galaxy</t>
  </si>
  <si>
    <t>GD 520</t>
  </si>
  <si>
    <t>1 st. meldpaneel incl 8 zones
143 st. detectie zones
2 st. bedienpaneel MK7
6 st. voeding
17 st. Rio uitbreiding
92 st. Ruimtelijk werkende detectoren
51 st. mageneetcontacten</t>
  </si>
  <si>
    <t>Penta</t>
  </si>
  <si>
    <t xml:space="preserve">2 st. Hertek Penta 5000
11 st. Detectie groepen
2 st. GTV
4 st. Output Module
4 st. input Module
100 st. Soundermodule
40 st. Rookmelders
27 st. Handbrandmelders
104 st. Slowwhoops
1 st. Flitser
1 st. struring lift
4 st. sturing deuren
1 st. sturing slagboom
1 st. sturing doormelding brand en storing
</t>
  </si>
  <si>
    <t>CCTV installatie</t>
  </si>
  <si>
    <t>Milestone</t>
  </si>
  <si>
    <t>1 st. Desktop pc
2 st. 19 inch monitor
52 st. binnen camera
5 st. buiten camera
2 st. buiten camera, porto cabine
3 st. P&amp;T buiten camera
1 st. kenteken camera</t>
  </si>
  <si>
    <t>Toegangscontrole</t>
  </si>
  <si>
    <t>1 st. Dekstop
1 st. Monitor 19 inch
6 st. Controller
3 st. Intercoms incl. camera
2 st. Intercom binnen posten met monitor
4 st. Toegangslezer poortjes leeringen
2 st. Toegangslezer leraren 
1 st. Toegangslezer entreepoort
1 st. Deur sturint
1 st. Schuifhek sturing 
4 st. Toegangspoort sturing
3 st. Kleefmagneet nooddeur
1 st. Kleefmagneet toegangsdeur
3 st. Noodknop deur 
1 st. Noodknop toegangsdeur
1 st. Kenteken camera entreepoort</t>
  </si>
  <si>
    <t>Pictogramarmaturen met LED lichtbron</t>
  </si>
  <si>
    <t>Algemene noodverlichting met LED lichtbron</t>
  </si>
  <si>
    <t>Accupakket</t>
  </si>
  <si>
    <t>Blikseminstallatie</t>
  </si>
  <si>
    <t>Leidingmaterialen: Cu50mm²
Dakbedekking: Pannen</t>
  </si>
  <si>
    <t>Toegangspoorten</t>
  </si>
  <si>
    <t>Twinglock</t>
  </si>
  <si>
    <t>Toegangspoorten (2x linksen rechts)
Roestvaststalen barrier, met twee in twee richtingen draaiende glazen deuren incl.bedieningstableau.</t>
  </si>
  <si>
    <t>St</t>
  </si>
  <si>
    <t>Verlichting</t>
  </si>
  <si>
    <t>TRILUX</t>
  </si>
  <si>
    <t>G7 M73 PW19 38-840 ET TWW LED 33W</t>
  </si>
  <si>
    <t>CO7 OTA25 2000-840 ET-01 LED 16W</t>
  </si>
  <si>
    <t>Taurac</t>
  </si>
  <si>
    <t>I1D13501 LED 3W alg NV spot LED 3W</t>
  </si>
  <si>
    <t>Focon</t>
  </si>
  <si>
    <t>FO641 SW incl Sensor LED 8W</t>
  </si>
  <si>
    <t>Noodverlichting</t>
  </si>
  <si>
    <t>E1D14501 LED 2W vluchtwegarmatuur LED 2W</t>
  </si>
  <si>
    <t>Blessing</t>
  </si>
  <si>
    <t>100-052-521 NV Outdoor Wall AT DECT LED 3W (buitenlamp)</t>
  </si>
  <si>
    <t>Elektrische kachel</t>
  </si>
  <si>
    <t>Inbraakinstallatie tijdelijke huisvesting</t>
  </si>
  <si>
    <t>Brandmeldinstallatie tijdelijke huisvesting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</si>
</sst>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20"/>
      <color theme="1"/>
      <name val="Arial"/>
      <family val="2"/>
    </font>
    <font>
      <sz val="11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9" fillId="5" borderId="1" xfId="0" applyNumberFormat="1" applyFont="1" applyFill="1" applyBorder="1"/>
    <xf numFmtId="0" fontId="10" fillId="6" borderId="1" xfId="0" applyFont="1" applyFill="1" applyBorder="1"/>
    <xf numFmtId="44" fontId="3" fillId="3" borderId="1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top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7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7" fillId="6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7" borderId="1" xfId="0" applyFont="1" applyFill="1" applyBorder="1"/>
    <xf numFmtId="0" fontId="12" fillId="7" borderId="1" xfId="0" applyFont="1" applyFill="1" applyBorder="1"/>
    <xf numFmtId="0" fontId="12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0" fontId="3" fillId="7" borderId="1" xfId="0" applyFont="1" applyFill="1" applyBorder="1"/>
    <xf numFmtId="44" fontId="14" fillId="5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/>
    <xf numFmtId="0" fontId="19" fillId="0" borderId="0" xfId="0" applyFont="1"/>
    <xf numFmtId="0" fontId="20" fillId="0" borderId="0" xfId="0" applyFont="1" applyAlignment="1">
      <alignment horizontal="left"/>
    </xf>
    <xf numFmtId="0" fontId="21" fillId="7" borderId="1" xfId="0" applyFont="1" applyFill="1" applyBorder="1"/>
    <xf numFmtId="44" fontId="22" fillId="5" borderId="1" xfId="0" applyNumberFormat="1" applyFont="1" applyFill="1" applyBorder="1"/>
    <xf numFmtId="0" fontId="20" fillId="3" borderId="1" xfId="0" applyFont="1" applyFill="1" applyBorder="1" applyAlignment="1">
      <alignment horizontal="left" wrapText="1"/>
    </xf>
    <xf numFmtId="0" fontId="20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 wrapText="1"/>
    </xf>
    <xf numFmtId="0" fontId="23" fillId="0" borderId="0" xfId="0" applyFont="1"/>
    <xf numFmtId="0" fontId="24" fillId="0" borderId="0" xfId="0" applyFont="1" applyAlignment="1">
      <alignment horizontal="left"/>
    </xf>
    <xf numFmtId="0" fontId="24" fillId="3" borderId="1" xfId="0" applyFont="1" applyFill="1" applyBorder="1" applyAlignment="1">
      <alignment horizontal="left"/>
    </xf>
    <xf numFmtId="0" fontId="24" fillId="3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center"/>
    </xf>
    <xf numFmtId="164" fontId="17" fillId="2" borderId="6" xfId="0" applyNumberFormat="1" applyFont="1" applyFill="1" applyBorder="1" applyAlignment="1">
      <alignment horizontal="center" vertical="center"/>
    </xf>
    <xf numFmtId="164" fontId="17" fillId="2" borderId="7" xfId="0" applyNumberFormat="1" applyFont="1" applyFill="1" applyBorder="1" applyAlignment="1">
      <alignment horizontal="center" vertical="center"/>
    </xf>
    <xf numFmtId="164" fontId="17" fillId="2" borderId="8" xfId="0" applyNumberFormat="1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/>
    </xf>
    <xf numFmtId="164" fontId="17" fillId="2" borderId="10" xfId="0" applyNumberFormat="1" applyFont="1" applyFill="1" applyBorder="1" applyAlignment="1">
      <alignment horizontal="center" vertical="center"/>
    </xf>
    <xf numFmtId="164" fontId="17" fillId="2" borderId="11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left" vertical="center" wrapText="1"/>
    </xf>
    <xf numFmtId="164" fontId="17" fillId="2" borderId="5" xfId="0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1571625</xdr:colOff>
      <xdr:row>1</xdr:row>
      <xdr:rowOff>95250</xdr:rowOff>
    </xdr:from>
    <xdr:to>
      <xdr:col>13</xdr:col>
      <xdr:colOff>1600199</xdr:colOff>
      <xdr:row>4</xdr:row>
      <xdr:rowOff>567486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EE00AF-8332-4540-9F0A-1B612BD04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78875" y="285750"/>
          <a:ext cx="2171700" cy="123210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353786</xdr:colOff>
      <xdr:row>0</xdr:row>
      <xdr:rowOff>54428</xdr:rowOff>
    </xdr:from>
    <xdr:to>
      <xdr:col>6</xdr:col>
      <xdr:colOff>2525486</xdr:colOff>
      <xdr:row>4</xdr:row>
      <xdr:rowOff>361249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E4CF5E3-B917-4A46-8A95-7F4F7AC44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8107" y="54428"/>
          <a:ext cx="2171700" cy="123210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336176</xdr:colOff>
      <xdr:row>0</xdr:row>
      <xdr:rowOff>179294</xdr:rowOff>
    </xdr:from>
    <xdr:to>
      <xdr:col>6</xdr:col>
      <xdr:colOff>457200</xdr:colOff>
      <xdr:row>5</xdr:row>
      <xdr:rowOff>402872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B282B0C-B567-4EA9-9E25-ACE793A16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8794" y="179294"/>
          <a:ext cx="2171700" cy="123210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190501</xdr:colOff>
      <xdr:row>0</xdr:row>
      <xdr:rowOff>104775</xdr:rowOff>
    </xdr:from>
    <xdr:to>
      <xdr:col>4</xdr:col>
      <xdr:colOff>2362201</xdr:colOff>
      <xdr:row>5</xdr:row>
      <xdr:rowOff>203407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FDC1B7A-03DC-2562-F4F1-2F1B024A9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104775"/>
          <a:ext cx="2171700" cy="123210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52"/>
  <sheetViews>
    <sheetView showGridLines="0" tabSelected="1" zoomScale="85" zoomScaleNormal="85" workbookViewId="0">
      <pane ySplit="7" topLeftCell="A35" activePane="bottomLeft" state="frozen"/>
      <selection pane="bottomLeft" activeCell="E56" sqref="E56"/>
    </sheetView>
  </sheetViews>
  <sheetFormatPr defaultColWidth="8.85546875" defaultRowHeight="14.25" x14ac:dyDescent="0.2"/>
  <cols>
    <col min="1" max="1" width="5.140625" style="2" customWidth="1"/>
    <col min="2" max="2" width="7.7109375" style="2" customWidth="1"/>
    <col min="3" max="3" width="22.28515625" style="31" customWidth="1"/>
    <col min="4" max="4" width="48.7109375" style="15" customWidth="1"/>
    <col min="5" max="5" width="47.5703125" style="2" customWidth="1"/>
    <col min="6" max="6" width="18" style="8" customWidth="1"/>
    <col min="7" max="7" width="15.7109375" style="2" customWidth="1"/>
    <col min="8" max="8" width="17.140625" style="31" bestFit="1" customWidth="1"/>
    <col min="9" max="9" width="34.7109375" style="15" customWidth="1"/>
    <col min="10" max="10" width="81.140625" style="31" bestFit="1" customWidth="1"/>
    <col min="11" max="11" width="17.140625" style="8" bestFit="1" customWidth="1"/>
    <col min="12" max="12" width="17.140625" style="8" customWidth="1"/>
    <col min="13" max="14" width="32.140625" style="2" customWidth="1"/>
    <col min="15" max="15" width="52.5703125" style="2" customWidth="1"/>
    <col min="16" max="16384" width="8.85546875" style="2"/>
  </cols>
  <sheetData>
    <row r="1" spans="1:15" ht="15" x14ac:dyDescent="0.25">
      <c r="A1" s="1"/>
    </row>
    <row r="2" spans="1:15" ht="21" customHeight="1" thickBot="1" x14ac:dyDescent="0.35">
      <c r="B2" s="3" t="s">
        <v>64</v>
      </c>
      <c r="M2"/>
      <c r="N2"/>
    </row>
    <row r="3" spans="1:15" ht="18" customHeight="1" x14ac:dyDescent="0.3">
      <c r="B3" s="20" t="s">
        <v>65</v>
      </c>
      <c r="F3" s="60" t="s">
        <v>49</v>
      </c>
      <c r="G3" s="61"/>
      <c r="H3" s="62"/>
    </row>
    <row r="4" spans="1:15" ht="21" thickBot="1" x14ac:dyDescent="0.35">
      <c r="F4" s="63"/>
      <c r="G4" s="64"/>
      <c r="H4" s="65"/>
      <c r="O4" s="40" t="s">
        <v>38</v>
      </c>
    </row>
    <row r="5" spans="1:15" ht="53.45" customHeight="1" x14ac:dyDescent="0.25">
      <c r="B5" s="4" t="s">
        <v>0</v>
      </c>
      <c r="O5" s="41">
        <f>SUM(O8:O52)</f>
        <v>0</v>
      </c>
    </row>
    <row r="6" spans="1:15" ht="7.5" customHeight="1" x14ac:dyDescent="0.2"/>
    <row r="7" spans="1:15" ht="57" customHeight="1" x14ac:dyDescent="0.25">
      <c r="B7" s="34" t="s">
        <v>36</v>
      </c>
      <c r="C7" s="35" t="s">
        <v>32</v>
      </c>
      <c r="D7" s="34" t="s">
        <v>101</v>
      </c>
      <c r="E7" s="34" t="s">
        <v>54</v>
      </c>
      <c r="F7" s="42" t="s">
        <v>35</v>
      </c>
      <c r="G7" s="33" t="s">
        <v>55</v>
      </c>
      <c r="H7" s="36" t="s">
        <v>56</v>
      </c>
      <c r="I7" s="37" t="s">
        <v>33</v>
      </c>
      <c r="J7" s="36" t="s">
        <v>2</v>
      </c>
      <c r="K7" s="38" t="s">
        <v>34</v>
      </c>
      <c r="L7" s="38" t="s">
        <v>100</v>
      </c>
      <c r="M7" s="16" t="s">
        <v>58</v>
      </c>
      <c r="N7" s="16" t="s">
        <v>57</v>
      </c>
      <c r="O7" s="33" t="s">
        <v>37</v>
      </c>
    </row>
    <row r="8" spans="1:15" ht="28.5" x14ac:dyDescent="0.2">
      <c r="B8" s="22">
        <v>1</v>
      </c>
      <c r="C8" s="32" t="s">
        <v>68</v>
      </c>
      <c r="D8" s="22" t="s">
        <v>71</v>
      </c>
      <c r="E8" s="22" t="s">
        <v>72</v>
      </c>
      <c r="F8" s="7">
        <v>1</v>
      </c>
      <c r="G8" s="22" t="s">
        <v>144</v>
      </c>
      <c r="H8" s="32" t="s">
        <v>104</v>
      </c>
      <c r="I8" s="22"/>
      <c r="J8" s="58" t="s">
        <v>73</v>
      </c>
      <c r="K8" s="7">
        <v>1997</v>
      </c>
      <c r="L8" s="7">
        <v>3</v>
      </c>
      <c r="M8" s="10">
        <v>0</v>
      </c>
      <c r="N8" s="10">
        <v>0</v>
      </c>
      <c r="O8" s="39">
        <f>(M8+N8)*F8</f>
        <v>0</v>
      </c>
    </row>
    <row r="9" spans="1:15" x14ac:dyDescent="0.2">
      <c r="B9" s="22">
        <v>2</v>
      </c>
      <c r="C9" s="32" t="s">
        <v>68</v>
      </c>
      <c r="D9" s="22" t="s">
        <v>71</v>
      </c>
      <c r="E9" s="22" t="s">
        <v>74</v>
      </c>
      <c r="F9" s="7">
        <v>1</v>
      </c>
      <c r="G9" s="22" t="s">
        <v>144</v>
      </c>
      <c r="H9" s="32" t="s">
        <v>105</v>
      </c>
      <c r="I9" s="22"/>
      <c r="J9" s="58" t="s">
        <v>102</v>
      </c>
      <c r="K9" s="7">
        <v>2014</v>
      </c>
      <c r="L9" s="7">
        <v>1</v>
      </c>
      <c r="M9" s="10">
        <v>0</v>
      </c>
      <c r="N9" s="10">
        <v>0</v>
      </c>
      <c r="O9" s="39">
        <f t="shared" ref="O9:O43" si="0">(M9+N9)*F9</f>
        <v>0</v>
      </c>
    </row>
    <row r="10" spans="1:15" ht="28.5" x14ac:dyDescent="0.2">
      <c r="B10" s="22">
        <v>3</v>
      </c>
      <c r="C10" s="32" t="s">
        <v>68</v>
      </c>
      <c r="D10" s="22" t="s">
        <v>71</v>
      </c>
      <c r="E10" s="22" t="s">
        <v>75</v>
      </c>
      <c r="F10" s="7">
        <v>1</v>
      </c>
      <c r="G10" s="22" t="s">
        <v>144</v>
      </c>
      <c r="H10" s="32" t="s">
        <v>104</v>
      </c>
      <c r="I10" s="22"/>
      <c r="J10" s="58" t="s">
        <v>76</v>
      </c>
      <c r="K10" s="7">
        <v>1997</v>
      </c>
      <c r="L10" s="7">
        <v>3</v>
      </c>
      <c r="M10" s="10">
        <v>0</v>
      </c>
      <c r="N10" s="10">
        <v>0</v>
      </c>
      <c r="O10" s="39">
        <f t="shared" si="0"/>
        <v>0</v>
      </c>
    </row>
    <row r="11" spans="1:15" ht="28.5" x14ac:dyDescent="0.2">
      <c r="B11" s="22">
        <v>4</v>
      </c>
      <c r="C11" s="32" t="s">
        <v>68</v>
      </c>
      <c r="D11" s="22" t="s">
        <v>71</v>
      </c>
      <c r="E11" s="22" t="s">
        <v>75</v>
      </c>
      <c r="F11" s="7">
        <v>1</v>
      </c>
      <c r="G11" s="22" t="s">
        <v>144</v>
      </c>
      <c r="H11" s="32" t="s">
        <v>104</v>
      </c>
      <c r="I11" s="22"/>
      <c r="J11" s="58" t="s">
        <v>77</v>
      </c>
      <c r="K11" s="7">
        <v>1997</v>
      </c>
      <c r="L11" s="7">
        <v>3</v>
      </c>
      <c r="M11" s="10">
        <v>0</v>
      </c>
      <c r="N11" s="10">
        <v>0</v>
      </c>
      <c r="O11" s="39">
        <f t="shared" si="0"/>
        <v>0</v>
      </c>
    </row>
    <row r="12" spans="1:15" ht="28.5" x14ac:dyDescent="0.2">
      <c r="B12" s="22">
        <v>5</v>
      </c>
      <c r="C12" s="32" t="s">
        <v>68</v>
      </c>
      <c r="D12" s="22" t="s">
        <v>71</v>
      </c>
      <c r="E12" s="22" t="s">
        <v>75</v>
      </c>
      <c r="F12" s="7">
        <v>1</v>
      </c>
      <c r="G12" s="22" t="s">
        <v>144</v>
      </c>
      <c r="H12" s="32" t="s">
        <v>104</v>
      </c>
      <c r="I12" s="22"/>
      <c r="J12" s="58" t="s">
        <v>78</v>
      </c>
      <c r="K12" s="7">
        <v>1998</v>
      </c>
      <c r="L12" s="7">
        <v>3</v>
      </c>
      <c r="M12" s="10">
        <v>0</v>
      </c>
      <c r="N12" s="10">
        <v>0</v>
      </c>
      <c r="O12" s="39">
        <f t="shared" si="0"/>
        <v>0</v>
      </c>
    </row>
    <row r="13" spans="1:15" ht="28.5" x14ac:dyDescent="0.2">
      <c r="B13" s="22">
        <v>6</v>
      </c>
      <c r="C13" s="32" t="s">
        <v>68</v>
      </c>
      <c r="D13" s="22" t="s">
        <v>71</v>
      </c>
      <c r="E13" s="22" t="s">
        <v>75</v>
      </c>
      <c r="F13" s="7">
        <v>1</v>
      </c>
      <c r="G13" s="22" t="s">
        <v>144</v>
      </c>
      <c r="H13" s="32" t="s">
        <v>104</v>
      </c>
      <c r="I13" s="22"/>
      <c r="J13" s="58" t="s">
        <v>79</v>
      </c>
      <c r="K13" s="7">
        <v>1998</v>
      </c>
      <c r="L13" s="7">
        <v>3</v>
      </c>
      <c r="M13" s="10">
        <v>0</v>
      </c>
      <c r="N13" s="10">
        <v>0</v>
      </c>
      <c r="O13" s="39">
        <f t="shared" si="0"/>
        <v>0</v>
      </c>
    </row>
    <row r="14" spans="1:15" ht="28.5" x14ac:dyDescent="0.2">
      <c r="B14" s="22">
        <v>7</v>
      </c>
      <c r="C14" s="32" t="s">
        <v>68</v>
      </c>
      <c r="D14" s="22" t="s">
        <v>71</v>
      </c>
      <c r="E14" s="22" t="s">
        <v>75</v>
      </c>
      <c r="F14" s="7">
        <v>1</v>
      </c>
      <c r="G14" s="22" t="s">
        <v>144</v>
      </c>
      <c r="H14" s="32" t="s">
        <v>104</v>
      </c>
      <c r="I14" s="22"/>
      <c r="J14" s="58" t="s">
        <v>80</v>
      </c>
      <c r="K14" s="7">
        <v>1998</v>
      </c>
      <c r="L14" s="7">
        <v>3</v>
      </c>
      <c r="M14" s="10">
        <v>0</v>
      </c>
      <c r="N14" s="10">
        <v>0</v>
      </c>
      <c r="O14" s="39">
        <f t="shared" si="0"/>
        <v>0</v>
      </c>
    </row>
    <row r="15" spans="1:15" ht="28.5" x14ac:dyDescent="0.2">
      <c r="B15" s="22">
        <v>8</v>
      </c>
      <c r="C15" s="32" t="s">
        <v>68</v>
      </c>
      <c r="D15" s="22" t="s">
        <v>71</v>
      </c>
      <c r="E15" s="22" t="s">
        <v>75</v>
      </c>
      <c r="F15" s="7">
        <v>1</v>
      </c>
      <c r="G15" s="22" t="s">
        <v>144</v>
      </c>
      <c r="H15" s="32" t="s">
        <v>104</v>
      </c>
      <c r="I15" s="22"/>
      <c r="J15" s="58" t="s">
        <v>81</v>
      </c>
      <c r="K15" s="7">
        <v>1997</v>
      </c>
      <c r="L15" s="7">
        <v>3</v>
      </c>
      <c r="M15" s="10">
        <v>0</v>
      </c>
      <c r="N15" s="10">
        <v>0</v>
      </c>
      <c r="O15" s="39">
        <f t="shared" si="0"/>
        <v>0</v>
      </c>
    </row>
    <row r="16" spans="1:15" ht="28.5" x14ac:dyDescent="0.2">
      <c r="B16" s="22">
        <v>9</v>
      </c>
      <c r="C16" s="32" t="s">
        <v>68</v>
      </c>
      <c r="D16" s="22" t="s">
        <v>71</v>
      </c>
      <c r="E16" s="22" t="s">
        <v>75</v>
      </c>
      <c r="F16" s="7">
        <v>1</v>
      </c>
      <c r="G16" s="22" t="s">
        <v>144</v>
      </c>
      <c r="H16" s="32" t="s">
        <v>104</v>
      </c>
      <c r="I16" s="22"/>
      <c r="J16" s="58" t="s">
        <v>82</v>
      </c>
      <c r="K16" s="59">
        <v>1997</v>
      </c>
      <c r="L16" s="59">
        <v>3</v>
      </c>
      <c r="M16" s="10">
        <v>0</v>
      </c>
      <c r="N16" s="10">
        <v>0</v>
      </c>
      <c r="O16" s="39">
        <f t="shared" si="0"/>
        <v>0</v>
      </c>
    </row>
    <row r="17" spans="2:15" ht="28.5" x14ac:dyDescent="0.2">
      <c r="B17" s="22">
        <v>10</v>
      </c>
      <c r="C17" s="32" t="s">
        <v>68</v>
      </c>
      <c r="D17" s="22" t="s">
        <v>71</v>
      </c>
      <c r="E17" s="22" t="s">
        <v>75</v>
      </c>
      <c r="F17" s="7">
        <v>1</v>
      </c>
      <c r="G17" s="22" t="s">
        <v>144</v>
      </c>
      <c r="H17" s="32" t="s">
        <v>104</v>
      </c>
      <c r="I17" s="53"/>
      <c r="J17" s="58" t="s">
        <v>83</v>
      </c>
      <c r="K17" s="59">
        <v>1997</v>
      </c>
      <c r="L17" s="59">
        <v>3</v>
      </c>
      <c r="M17" s="10">
        <v>0</v>
      </c>
      <c r="N17" s="10">
        <v>0</v>
      </c>
      <c r="O17" s="39">
        <f t="shared" si="0"/>
        <v>0</v>
      </c>
    </row>
    <row r="18" spans="2:15" ht="28.5" x14ac:dyDescent="0.2">
      <c r="B18" s="22">
        <v>11</v>
      </c>
      <c r="C18" s="32" t="s">
        <v>68</v>
      </c>
      <c r="D18" s="22" t="s">
        <v>71</v>
      </c>
      <c r="E18" s="22" t="s">
        <v>75</v>
      </c>
      <c r="F18" s="7">
        <v>1</v>
      </c>
      <c r="G18" s="22" t="s">
        <v>144</v>
      </c>
      <c r="H18" s="32" t="s">
        <v>104</v>
      </c>
      <c r="I18" s="53"/>
      <c r="J18" s="58" t="s">
        <v>84</v>
      </c>
      <c r="K18" s="59">
        <v>1997</v>
      </c>
      <c r="L18" s="59">
        <v>3</v>
      </c>
      <c r="M18" s="10">
        <v>0</v>
      </c>
      <c r="N18" s="10">
        <v>0</v>
      </c>
      <c r="O18" s="39">
        <f t="shared" si="0"/>
        <v>0</v>
      </c>
    </row>
    <row r="19" spans="2:15" ht="28.5" x14ac:dyDescent="0.2">
      <c r="B19" s="22">
        <v>12</v>
      </c>
      <c r="C19" s="32" t="s">
        <v>68</v>
      </c>
      <c r="D19" s="22" t="s">
        <v>71</v>
      </c>
      <c r="E19" s="22" t="s">
        <v>75</v>
      </c>
      <c r="F19" s="7">
        <v>1</v>
      </c>
      <c r="G19" s="22" t="s">
        <v>144</v>
      </c>
      <c r="H19" s="32" t="s">
        <v>104</v>
      </c>
      <c r="I19" s="53"/>
      <c r="J19" s="58" t="s">
        <v>85</v>
      </c>
      <c r="K19" s="59">
        <v>1997</v>
      </c>
      <c r="L19" s="59">
        <v>3</v>
      </c>
      <c r="M19" s="10">
        <v>0</v>
      </c>
      <c r="N19" s="10">
        <v>0</v>
      </c>
      <c r="O19" s="39">
        <f t="shared" si="0"/>
        <v>0</v>
      </c>
    </row>
    <row r="20" spans="2:15" ht="28.5" x14ac:dyDescent="0.2">
      <c r="B20" s="22">
        <v>13</v>
      </c>
      <c r="C20" s="32" t="s">
        <v>68</v>
      </c>
      <c r="D20" s="22" t="s">
        <v>71</v>
      </c>
      <c r="E20" s="22" t="s">
        <v>75</v>
      </c>
      <c r="F20" s="7">
        <v>1</v>
      </c>
      <c r="G20" s="22" t="s">
        <v>144</v>
      </c>
      <c r="H20" s="32" t="s">
        <v>104</v>
      </c>
      <c r="I20" s="53"/>
      <c r="J20" s="58" t="s">
        <v>86</v>
      </c>
      <c r="K20" s="59">
        <v>1997</v>
      </c>
      <c r="L20" s="59">
        <v>3</v>
      </c>
      <c r="M20" s="10">
        <v>0</v>
      </c>
      <c r="N20" s="10">
        <v>0</v>
      </c>
      <c r="O20" s="39">
        <f t="shared" si="0"/>
        <v>0</v>
      </c>
    </row>
    <row r="21" spans="2:15" x14ac:dyDescent="0.2">
      <c r="B21" s="22">
        <v>14</v>
      </c>
      <c r="C21" s="32" t="s">
        <v>68</v>
      </c>
      <c r="D21" s="22" t="s">
        <v>87</v>
      </c>
      <c r="E21" s="22" t="s">
        <v>88</v>
      </c>
      <c r="F21" s="7">
        <v>716</v>
      </c>
      <c r="G21" s="22" t="s">
        <v>144</v>
      </c>
      <c r="H21" s="32"/>
      <c r="I21" s="53"/>
      <c r="J21" s="58" t="s">
        <v>103</v>
      </c>
      <c r="K21" s="59">
        <v>1997</v>
      </c>
      <c r="L21" s="59">
        <v>3</v>
      </c>
      <c r="M21" s="10">
        <v>0</v>
      </c>
      <c r="N21" s="10">
        <v>0</v>
      </c>
      <c r="O21" s="39">
        <f t="shared" si="0"/>
        <v>0</v>
      </c>
    </row>
    <row r="22" spans="2:15" x14ac:dyDescent="0.2">
      <c r="B22" s="22">
        <v>15</v>
      </c>
      <c r="C22" s="32" t="s">
        <v>68</v>
      </c>
      <c r="D22" s="22" t="s">
        <v>87</v>
      </c>
      <c r="E22" s="22" t="s">
        <v>89</v>
      </c>
      <c r="F22" s="7">
        <v>269</v>
      </c>
      <c r="G22" s="22" t="s">
        <v>144</v>
      </c>
      <c r="H22" s="32"/>
      <c r="I22" s="53"/>
      <c r="J22" s="58"/>
      <c r="K22" s="59">
        <v>1997</v>
      </c>
      <c r="L22" s="59">
        <v>3</v>
      </c>
      <c r="M22" s="10">
        <v>0</v>
      </c>
      <c r="N22" s="10">
        <v>0</v>
      </c>
      <c r="O22" s="39">
        <f t="shared" si="0"/>
        <v>0</v>
      </c>
    </row>
    <row r="23" spans="2:15" x14ac:dyDescent="0.2">
      <c r="B23" s="22">
        <v>16</v>
      </c>
      <c r="C23" s="32" t="s">
        <v>68</v>
      </c>
      <c r="D23" s="22" t="s">
        <v>87</v>
      </c>
      <c r="E23" s="22" t="s">
        <v>90</v>
      </c>
      <c r="F23" s="7">
        <v>164</v>
      </c>
      <c r="G23" s="22" t="s">
        <v>144</v>
      </c>
      <c r="H23" s="32"/>
      <c r="I23" s="53"/>
      <c r="J23" s="58"/>
      <c r="K23" s="59">
        <v>1998</v>
      </c>
      <c r="L23" s="59">
        <v>3</v>
      </c>
      <c r="M23" s="10">
        <v>0</v>
      </c>
      <c r="N23" s="10">
        <v>0</v>
      </c>
      <c r="O23" s="39">
        <f t="shared" si="0"/>
        <v>0</v>
      </c>
    </row>
    <row r="24" spans="2:15" ht="28.5" x14ac:dyDescent="0.2">
      <c r="B24" s="22">
        <v>17</v>
      </c>
      <c r="C24" s="32" t="s">
        <v>68</v>
      </c>
      <c r="D24" s="22" t="s">
        <v>87</v>
      </c>
      <c r="E24" s="22" t="s">
        <v>91</v>
      </c>
      <c r="F24" s="7">
        <v>1</v>
      </c>
      <c r="G24" s="22" t="s">
        <v>144</v>
      </c>
      <c r="H24" s="32" t="s">
        <v>106</v>
      </c>
      <c r="I24" s="53"/>
      <c r="J24" s="58" t="s">
        <v>92</v>
      </c>
      <c r="K24" s="59">
        <v>1998</v>
      </c>
      <c r="L24" s="59">
        <v>3</v>
      </c>
      <c r="M24" s="10">
        <v>0</v>
      </c>
      <c r="N24" s="10">
        <v>0</v>
      </c>
      <c r="O24" s="39">
        <f t="shared" si="0"/>
        <v>0</v>
      </c>
    </row>
    <row r="25" spans="2:15" ht="28.5" x14ac:dyDescent="0.2">
      <c r="B25" s="22">
        <v>18</v>
      </c>
      <c r="C25" s="32" t="s">
        <v>68</v>
      </c>
      <c r="D25" s="22" t="s">
        <v>87</v>
      </c>
      <c r="E25" s="22" t="s">
        <v>91</v>
      </c>
      <c r="F25" s="7">
        <v>1</v>
      </c>
      <c r="G25" s="22" t="s">
        <v>144</v>
      </c>
      <c r="H25" s="32" t="s">
        <v>106</v>
      </c>
      <c r="I25" s="53"/>
      <c r="J25" s="58" t="s">
        <v>93</v>
      </c>
      <c r="K25" s="59">
        <v>1998</v>
      </c>
      <c r="L25" s="59">
        <v>3</v>
      </c>
      <c r="M25" s="10">
        <v>0</v>
      </c>
      <c r="N25" s="10">
        <v>0</v>
      </c>
      <c r="O25" s="39">
        <f t="shared" si="0"/>
        <v>0</v>
      </c>
    </row>
    <row r="26" spans="2:15" ht="28.5" x14ac:dyDescent="0.2">
      <c r="B26" s="22">
        <v>19</v>
      </c>
      <c r="C26" s="32" t="s">
        <v>68</v>
      </c>
      <c r="D26" s="22" t="s">
        <v>87</v>
      </c>
      <c r="E26" s="22" t="s">
        <v>91</v>
      </c>
      <c r="F26" s="7">
        <v>1</v>
      </c>
      <c r="G26" s="22" t="s">
        <v>144</v>
      </c>
      <c r="H26" s="32" t="s">
        <v>106</v>
      </c>
      <c r="I26" s="53"/>
      <c r="J26" s="58" t="s">
        <v>94</v>
      </c>
      <c r="K26" s="59">
        <v>1998</v>
      </c>
      <c r="L26" s="59">
        <v>3</v>
      </c>
      <c r="M26" s="10">
        <v>0</v>
      </c>
      <c r="N26" s="10">
        <v>0</v>
      </c>
      <c r="O26" s="39">
        <f t="shared" si="0"/>
        <v>0</v>
      </c>
    </row>
    <row r="27" spans="2:15" ht="28.5" x14ac:dyDescent="0.2">
      <c r="B27" s="22">
        <v>20</v>
      </c>
      <c r="C27" s="32" t="s">
        <v>68</v>
      </c>
      <c r="D27" s="22" t="s">
        <v>87</v>
      </c>
      <c r="E27" s="22" t="s">
        <v>91</v>
      </c>
      <c r="F27" s="7">
        <v>1</v>
      </c>
      <c r="G27" s="22" t="s">
        <v>144</v>
      </c>
      <c r="H27" s="32" t="s">
        <v>106</v>
      </c>
      <c r="I27" s="53"/>
      <c r="J27" s="58" t="s">
        <v>95</v>
      </c>
      <c r="K27" s="59">
        <v>1998</v>
      </c>
      <c r="L27" s="59">
        <v>3</v>
      </c>
      <c r="M27" s="10">
        <v>0</v>
      </c>
      <c r="N27" s="10">
        <v>0</v>
      </c>
      <c r="O27" s="39">
        <f t="shared" si="0"/>
        <v>0</v>
      </c>
    </row>
    <row r="28" spans="2:15" ht="28.5" x14ac:dyDescent="0.2">
      <c r="B28" s="22">
        <v>21</v>
      </c>
      <c r="C28" s="32" t="s">
        <v>68</v>
      </c>
      <c r="D28" s="22" t="s">
        <v>87</v>
      </c>
      <c r="E28" s="22" t="s">
        <v>91</v>
      </c>
      <c r="F28" s="7">
        <v>1</v>
      </c>
      <c r="G28" s="22" t="s">
        <v>144</v>
      </c>
      <c r="H28" s="32" t="s">
        <v>106</v>
      </c>
      <c r="I28" s="53"/>
      <c r="J28" s="58" t="s">
        <v>96</v>
      </c>
      <c r="K28" s="59">
        <v>1998</v>
      </c>
      <c r="L28" s="59">
        <v>3</v>
      </c>
      <c r="M28" s="10">
        <v>0</v>
      </c>
      <c r="N28" s="10">
        <v>0</v>
      </c>
      <c r="O28" s="39">
        <f t="shared" si="0"/>
        <v>0</v>
      </c>
    </row>
    <row r="29" spans="2:15" ht="28.5" x14ac:dyDescent="0.2">
      <c r="B29" s="22">
        <v>22</v>
      </c>
      <c r="C29" s="32" t="s">
        <v>68</v>
      </c>
      <c r="D29" s="22" t="s">
        <v>108</v>
      </c>
      <c r="E29" s="22" t="s">
        <v>98</v>
      </c>
      <c r="F29" s="7">
        <v>1</v>
      </c>
      <c r="G29" s="22" t="s">
        <v>144</v>
      </c>
      <c r="H29" s="32" t="s">
        <v>107</v>
      </c>
      <c r="I29" s="53"/>
      <c r="J29" s="58" t="s">
        <v>99</v>
      </c>
      <c r="K29" s="59">
        <v>2005</v>
      </c>
      <c r="L29" s="59">
        <v>3</v>
      </c>
      <c r="M29" s="10">
        <v>0</v>
      </c>
      <c r="N29" s="10">
        <v>0</v>
      </c>
      <c r="O29" s="39">
        <f t="shared" si="0"/>
        <v>0</v>
      </c>
    </row>
    <row r="30" spans="2:15" x14ac:dyDescent="0.2">
      <c r="B30" s="22">
        <v>23</v>
      </c>
      <c r="C30" s="32" t="s">
        <v>68</v>
      </c>
      <c r="D30" s="22" t="s">
        <v>109</v>
      </c>
      <c r="E30" s="22" t="s">
        <v>110</v>
      </c>
      <c r="F30" s="7">
        <v>1</v>
      </c>
      <c r="G30" s="22" t="s">
        <v>144</v>
      </c>
      <c r="H30" s="32" t="s">
        <v>111</v>
      </c>
      <c r="I30" s="57" t="s">
        <v>112</v>
      </c>
      <c r="J30" s="51"/>
      <c r="K30" s="59">
        <v>2017</v>
      </c>
      <c r="L30" s="52"/>
      <c r="M30" s="10">
        <v>0</v>
      </c>
      <c r="N30" s="10">
        <v>0</v>
      </c>
      <c r="O30" s="39">
        <f t="shared" si="0"/>
        <v>0</v>
      </c>
    </row>
    <row r="31" spans="2:15" ht="42.75" x14ac:dyDescent="0.2">
      <c r="B31" s="22">
        <v>24</v>
      </c>
      <c r="C31" s="32" t="s">
        <v>68</v>
      </c>
      <c r="D31" s="22" t="s">
        <v>97</v>
      </c>
      <c r="E31" s="22" t="s">
        <v>113</v>
      </c>
      <c r="F31" s="7">
        <v>1</v>
      </c>
      <c r="G31" s="22" t="s">
        <v>144</v>
      </c>
      <c r="H31" s="32" t="s">
        <v>114</v>
      </c>
      <c r="I31" s="53"/>
      <c r="J31" s="58" t="s">
        <v>115</v>
      </c>
      <c r="K31" s="52"/>
      <c r="L31" s="52"/>
      <c r="M31" s="10">
        <v>0</v>
      </c>
      <c r="N31" s="10">
        <v>0</v>
      </c>
      <c r="O31" s="39">
        <f t="shared" si="0"/>
        <v>0</v>
      </c>
    </row>
    <row r="32" spans="2:15" x14ac:dyDescent="0.2">
      <c r="B32" s="22">
        <v>25</v>
      </c>
      <c r="C32" s="32" t="s">
        <v>68</v>
      </c>
      <c r="D32" s="22" t="s">
        <v>97</v>
      </c>
      <c r="E32" s="22" t="s">
        <v>116</v>
      </c>
      <c r="F32" s="7">
        <v>1</v>
      </c>
      <c r="G32" s="22" t="s">
        <v>144</v>
      </c>
      <c r="H32" s="32" t="s">
        <v>117</v>
      </c>
      <c r="I32" s="53"/>
      <c r="J32" s="58" t="s">
        <v>118</v>
      </c>
      <c r="K32" s="59">
        <v>2016</v>
      </c>
      <c r="L32" s="52"/>
      <c r="M32" s="10">
        <v>0</v>
      </c>
      <c r="N32" s="10">
        <v>0</v>
      </c>
      <c r="O32" s="39">
        <f t="shared" si="0"/>
        <v>0</v>
      </c>
    </row>
    <row r="33" spans="2:15" ht="57" x14ac:dyDescent="0.2">
      <c r="B33" s="22">
        <v>26</v>
      </c>
      <c r="C33" s="32" t="s">
        <v>68</v>
      </c>
      <c r="D33" s="22" t="s">
        <v>97</v>
      </c>
      <c r="E33" s="22" t="s">
        <v>119</v>
      </c>
      <c r="F33" s="7">
        <v>1</v>
      </c>
      <c r="G33" s="22" t="s">
        <v>144</v>
      </c>
      <c r="H33" s="32" t="s">
        <v>120</v>
      </c>
      <c r="I33" s="57" t="s">
        <v>121</v>
      </c>
      <c r="J33" s="58" t="s">
        <v>122</v>
      </c>
      <c r="K33" s="52"/>
      <c r="L33" s="52"/>
      <c r="M33" s="10">
        <v>0</v>
      </c>
      <c r="N33" s="10">
        <v>0</v>
      </c>
      <c r="O33" s="39">
        <f t="shared" si="0"/>
        <v>0</v>
      </c>
    </row>
    <row r="34" spans="2:15" ht="85.5" x14ac:dyDescent="0.2">
      <c r="B34" s="22">
        <v>27</v>
      </c>
      <c r="C34" s="32" t="s">
        <v>123</v>
      </c>
      <c r="D34" s="22" t="s">
        <v>108</v>
      </c>
      <c r="E34" s="22" t="s">
        <v>98</v>
      </c>
      <c r="F34" s="7">
        <v>1</v>
      </c>
      <c r="G34" s="22" t="s">
        <v>144</v>
      </c>
      <c r="H34" s="32" t="s">
        <v>107</v>
      </c>
      <c r="I34" s="53"/>
      <c r="J34" s="58" t="s">
        <v>124</v>
      </c>
      <c r="K34" s="52"/>
      <c r="L34" s="52"/>
      <c r="M34" s="10">
        <v>0</v>
      </c>
      <c r="N34" s="10">
        <v>0</v>
      </c>
      <c r="O34" s="39">
        <f t="shared" si="0"/>
        <v>0</v>
      </c>
    </row>
    <row r="35" spans="2:15" ht="99.75" x14ac:dyDescent="0.2">
      <c r="B35" s="22">
        <v>28</v>
      </c>
      <c r="C35" s="32" t="s">
        <v>123</v>
      </c>
      <c r="D35" s="22" t="s">
        <v>97</v>
      </c>
      <c r="E35" s="22" t="s">
        <v>125</v>
      </c>
      <c r="F35" s="7">
        <v>1</v>
      </c>
      <c r="G35" s="22" t="s">
        <v>144</v>
      </c>
      <c r="H35" s="32" t="s">
        <v>126</v>
      </c>
      <c r="I35" s="57" t="s">
        <v>127</v>
      </c>
      <c r="J35" s="58" t="s">
        <v>128</v>
      </c>
      <c r="K35" s="52"/>
      <c r="L35" s="52"/>
      <c r="M35" s="10">
        <v>0</v>
      </c>
      <c r="N35" s="10">
        <v>0</v>
      </c>
      <c r="O35" s="39">
        <f t="shared" si="0"/>
        <v>0</v>
      </c>
    </row>
    <row r="36" spans="2:15" ht="213.75" x14ac:dyDescent="0.2">
      <c r="B36" s="22">
        <v>29</v>
      </c>
      <c r="C36" s="32" t="s">
        <v>123</v>
      </c>
      <c r="D36" s="22" t="s">
        <v>97</v>
      </c>
      <c r="E36" s="22" t="s">
        <v>119</v>
      </c>
      <c r="F36" s="7">
        <v>1</v>
      </c>
      <c r="G36" s="22" t="s">
        <v>144</v>
      </c>
      <c r="H36" s="32" t="s">
        <v>129</v>
      </c>
      <c r="I36" s="57"/>
      <c r="J36" s="58" t="s">
        <v>130</v>
      </c>
      <c r="K36" s="52"/>
      <c r="L36" s="52"/>
      <c r="M36" s="10">
        <v>0</v>
      </c>
      <c r="N36" s="10">
        <v>0</v>
      </c>
      <c r="O36" s="39">
        <f t="shared" si="0"/>
        <v>0</v>
      </c>
    </row>
    <row r="37" spans="2:15" ht="99.75" x14ac:dyDescent="0.2">
      <c r="B37" s="22">
        <v>30</v>
      </c>
      <c r="C37" s="32" t="s">
        <v>123</v>
      </c>
      <c r="D37" s="22" t="s">
        <v>97</v>
      </c>
      <c r="E37" s="22" t="s">
        <v>131</v>
      </c>
      <c r="F37" s="7">
        <v>1</v>
      </c>
      <c r="G37" s="22" t="s">
        <v>144</v>
      </c>
      <c r="H37" s="32" t="s">
        <v>132</v>
      </c>
      <c r="I37" s="53"/>
      <c r="J37" s="58" t="s">
        <v>133</v>
      </c>
      <c r="K37" s="52"/>
      <c r="L37" s="52"/>
      <c r="M37" s="10">
        <v>0</v>
      </c>
      <c r="N37" s="10">
        <v>0</v>
      </c>
      <c r="O37" s="39">
        <f t="shared" si="0"/>
        <v>0</v>
      </c>
    </row>
    <row r="38" spans="2:15" ht="228" x14ac:dyDescent="0.2">
      <c r="B38" s="22">
        <v>31</v>
      </c>
      <c r="C38" s="32" t="s">
        <v>123</v>
      </c>
      <c r="D38" s="57" t="s">
        <v>97</v>
      </c>
      <c r="E38" s="57" t="s">
        <v>134</v>
      </c>
      <c r="F38" s="59">
        <v>1</v>
      </c>
      <c r="G38" s="22" t="s">
        <v>144</v>
      </c>
      <c r="H38" s="58" t="s">
        <v>114</v>
      </c>
      <c r="I38" s="57"/>
      <c r="J38" s="58" t="s">
        <v>135</v>
      </c>
      <c r="K38" s="52"/>
      <c r="L38" s="52"/>
      <c r="M38" s="10">
        <v>0</v>
      </c>
      <c r="N38" s="10">
        <v>0</v>
      </c>
      <c r="O38" s="39">
        <f t="shared" si="0"/>
        <v>0</v>
      </c>
    </row>
    <row r="39" spans="2:15" x14ac:dyDescent="0.2">
      <c r="B39" s="22">
        <v>32</v>
      </c>
      <c r="C39" s="32" t="s">
        <v>123</v>
      </c>
      <c r="D39" s="57" t="s">
        <v>87</v>
      </c>
      <c r="E39" s="57" t="s">
        <v>136</v>
      </c>
      <c r="F39" s="59">
        <v>127</v>
      </c>
      <c r="G39" s="22" t="s">
        <v>144</v>
      </c>
      <c r="H39" s="58"/>
      <c r="I39" s="57"/>
      <c r="J39" s="58"/>
      <c r="K39" s="52"/>
      <c r="L39" s="52"/>
      <c r="M39" s="10">
        <v>0</v>
      </c>
      <c r="N39" s="10">
        <v>0</v>
      </c>
      <c r="O39" s="39">
        <f t="shared" si="0"/>
        <v>0</v>
      </c>
    </row>
    <row r="40" spans="2:15" x14ac:dyDescent="0.2">
      <c r="B40" s="22">
        <v>33</v>
      </c>
      <c r="C40" s="32" t="s">
        <v>123</v>
      </c>
      <c r="D40" s="57" t="s">
        <v>87</v>
      </c>
      <c r="E40" s="57" t="s">
        <v>137</v>
      </c>
      <c r="F40" s="59">
        <v>121</v>
      </c>
      <c r="G40" s="22" t="s">
        <v>144</v>
      </c>
      <c r="H40" s="58"/>
      <c r="I40" s="57"/>
      <c r="J40" s="58"/>
      <c r="K40" s="52"/>
      <c r="L40" s="52"/>
      <c r="M40" s="10">
        <v>0</v>
      </c>
      <c r="N40" s="10">
        <v>0</v>
      </c>
      <c r="O40" s="39">
        <f t="shared" si="0"/>
        <v>0</v>
      </c>
    </row>
    <row r="41" spans="2:15" x14ac:dyDescent="0.2">
      <c r="B41" s="22">
        <v>34</v>
      </c>
      <c r="C41" s="32" t="s">
        <v>123</v>
      </c>
      <c r="D41" s="57" t="s">
        <v>87</v>
      </c>
      <c r="E41" s="57" t="s">
        <v>138</v>
      </c>
      <c r="F41" s="59">
        <v>248</v>
      </c>
      <c r="G41" s="22" t="s">
        <v>144</v>
      </c>
      <c r="H41" s="58"/>
      <c r="I41" s="57"/>
      <c r="J41" s="58"/>
      <c r="K41" s="52"/>
      <c r="L41" s="52"/>
      <c r="M41" s="10">
        <v>0</v>
      </c>
      <c r="N41" s="10">
        <v>0</v>
      </c>
      <c r="O41" s="39">
        <f t="shared" si="0"/>
        <v>0</v>
      </c>
    </row>
    <row r="42" spans="2:15" ht="28.5" x14ac:dyDescent="0.2">
      <c r="B42" s="22">
        <v>35</v>
      </c>
      <c r="C42" s="32" t="s">
        <v>123</v>
      </c>
      <c r="D42" s="57" t="s">
        <v>97</v>
      </c>
      <c r="E42" s="57" t="s">
        <v>139</v>
      </c>
      <c r="F42" s="59">
        <v>1</v>
      </c>
      <c r="G42" s="22" t="s">
        <v>144</v>
      </c>
      <c r="H42" s="58"/>
      <c r="I42" s="57"/>
      <c r="J42" s="58" t="s">
        <v>140</v>
      </c>
      <c r="K42" s="52"/>
      <c r="L42" s="52"/>
      <c r="M42" s="10">
        <v>0</v>
      </c>
      <c r="N42" s="10">
        <v>0</v>
      </c>
      <c r="O42" s="39">
        <f t="shared" si="0"/>
        <v>0</v>
      </c>
    </row>
    <row r="43" spans="2:15" ht="42.75" x14ac:dyDescent="0.2">
      <c r="B43" s="22">
        <v>36</v>
      </c>
      <c r="C43" s="32" t="s">
        <v>123</v>
      </c>
      <c r="D43" s="57" t="s">
        <v>97</v>
      </c>
      <c r="E43" s="57" t="s">
        <v>141</v>
      </c>
      <c r="F43" s="59">
        <v>2</v>
      </c>
      <c r="G43" s="22" t="s">
        <v>144</v>
      </c>
      <c r="H43" s="58" t="s">
        <v>142</v>
      </c>
      <c r="I43" s="57"/>
      <c r="J43" s="58" t="s">
        <v>143</v>
      </c>
      <c r="K43" s="52"/>
      <c r="L43" s="52"/>
      <c r="M43" s="10">
        <v>0</v>
      </c>
      <c r="N43" s="10">
        <v>0</v>
      </c>
      <c r="O43" s="39">
        <f t="shared" si="0"/>
        <v>0</v>
      </c>
    </row>
    <row r="44" spans="2:15" x14ac:dyDescent="0.2">
      <c r="B44" s="22">
        <v>37</v>
      </c>
      <c r="C44" s="32" t="s">
        <v>123</v>
      </c>
      <c r="D44" s="22"/>
      <c r="E44" s="22" t="s">
        <v>145</v>
      </c>
      <c r="F44" s="22">
        <v>65</v>
      </c>
      <c r="G44" s="7"/>
      <c r="H44" s="22" t="s">
        <v>146</v>
      </c>
      <c r="I44" s="32"/>
      <c r="J44" s="57" t="s">
        <v>147</v>
      </c>
      <c r="K44" s="52"/>
      <c r="L44" s="52"/>
      <c r="M44" s="10">
        <v>0</v>
      </c>
      <c r="N44" s="10">
        <v>0</v>
      </c>
      <c r="O44" s="39">
        <f t="shared" ref="O44:O52" si="1">(M44+N44)*F44</f>
        <v>0</v>
      </c>
    </row>
    <row r="45" spans="2:15" x14ac:dyDescent="0.2">
      <c r="B45" s="22">
        <v>38</v>
      </c>
      <c r="C45" s="32" t="s">
        <v>123</v>
      </c>
      <c r="D45" s="22"/>
      <c r="E45" s="22" t="s">
        <v>145</v>
      </c>
      <c r="F45" s="22">
        <v>7</v>
      </c>
      <c r="G45" s="7"/>
      <c r="H45" s="22" t="s">
        <v>146</v>
      </c>
      <c r="I45" s="32"/>
      <c r="J45" s="53" t="s">
        <v>148</v>
      </c>
      <c r="K45" s="52"/>
      <c r="L45" s="52"/>
      <c r="M45" s="10">
        <v>0</v>
      </c>
      <c r="N45" s="10">
        <v>0</v>
      </c>
      <c r="O45" s="39">
        <f t="shared" si="1"/>
        <v>0</v>
      </c>
    </row>
    <row r="46" spans="2:15" x14ac:dyDescent="0.2">
      <c r="B46" s="22">
        <v>39</v>
      </c>
      <c r="C46" s="32" t="s">
        <v>123</v>
      </c>
      <c r="D46" s="57"/>
      <c r="E46" s="57" t="s">
        <v>145</v>
      </c>
      <c r="F46" s="57">
        <v>5</v>
      </c>
      <c r="G46" s="59"/>
      <c r="H46" s="22" t="s">
        <v>149</v>
      </c>
      <c r="I46" s="58"/>
      <c r="J46" s="57" t="s">
        <v>150</v>
      </c>
      <c r="K46" s="52"/>
      <c r="L46" s="52"/>
      <c r="M46" s="10">
        <v>0</v>
      </c>
      <c r="N46" s="10">
        <v>0</v>
      </c>
      <c r="O46" s="39">
        <f t="shared" si="1"/>
        <v>0</v>
      </c>
    </row>
    <row r="47" spans="2:15" x14ac:dyDescent="0.2">
      <c r="B47" s="22">
        <v>40</v>
      </c>
      <c r="C47" s="32" t="s">
        <v>123</v>
      </c>
      <c r="D47" s="57"/>
      <c r="E47" s="57" t="s">
        <v>145</v>
      </c>
      <c r="F47" s="57">
        <v>1</v>
      </c>
      <c r="G47" s="59"/>
      <c r="H47" s="22" t="s">
        <v>151</v>
      </c>
      <c r="I47" s="58"/>
      <c r="J47" s="57" t="s">
        <v>152</v>
      </c>
      <c r="K47" s="52"/>
      <c r="L47" s="52"/>
      <c r="M47" s="10">
        <v>0</v>
      </c>
      <c r="N47" s="10">
        <v>0</v>
      </c>
      <c r="O47" s="39">
        <f t="shared" si="1"/>
        <v>0</v>
      </c>
    </row>
    <row r="48" spans="2:15" x14ac:dyDescent="0.2">
      <c r="B48" s="22">
        <v>41</v>
      </c>
      <c r="C48" s="32" t="s">
        <v>123</v>
      </c>
      <c r="D48" s="57"/>
      <c r="E48" s="57" t="s">
        <v>153</v>
      </c>
      <c r="F48" s="57">
        <v>3</v>
      </c>
      <c r="G48" s="59"/>
      <c r="H48" s="22" t="s">
        <v>149</v>
      </c>
      <c r="I48" s="58"/>
      <c r="J48" s="57" t="s">
        <v>154</v>
      </c>
      <c r="K48" s="52"/>
      <c r="L48" s="52"/>
      <c r="M48" s="10">
        <v>0</v>
      </c>
      <c r="N48" s="10">
        <v>0</v>
      </c>
      <c r="O48" s="39">
        <f t="shared" si="1"/>
        <v>0</v>
      </c>
    </row>
    <row r="49" spans="2:15" x14ac:dyDescent="0.2">
      <c r="B49" s="22">
        <v>42</v>
      </c>
      <c r="C49" s="32" t="s">
        <v>123</v>
      </c>
      <c r="D49" s="57"/>
      <c r="E49" s="57" t="s">
        <v>145</v>
      </c>
      <c r="F49" s="57">
        <v>2</v>
      </c>
      <c r="G49" s="59"/>
      <c r="H49" s="22" t="s">
        <v>155</v>
      </c>
      <c r="I49" s="58"/>
      <c r="J49" s="57" t="s">
        <v>156</v>
      </c>
      <c r="K49" s="52"/>
      <c r="L49" s="52"/>
      <c r="M49" s="10">
        <v>0</v>
      </c>
      <c r="N49" s="10">
        <v>0</v>
      </c>
      <c r="O49" s="39">
        <f t="shared" si="1"/>
        <v>0</v>
      </c>
    </row>
    <row r="50" spans="2:15" x14ac:dyDescent="0.2">
      <c r="B50" s="22">
        <v>43</v>
      </c>
      <c r="C50" s="32" t="s">
        <v>123</v>
      </c>
      <c r="D50" s="57"/>
      <c r="E50" s="57" t="s">
        <v>157</v>
      </c>
      <c r="F50" s="57">
        <v>5</v>
      </c>
      <c r="G50" s="59"/>
      <c r="H50" s="22"/>
      <c r="I50" s="58"/>
      <c r="J50" s="57"/>
      <c r="K50" s="52"/>
      <c r="L50" s="52"/>
      <c r="M50" s="10">
        <v>0</v>
      </c>
      <c r="N50" s="10">
        <v>0</v>
      </c>
      <c r="O50" s="39">
        <f t="shared" si="1"/>
        <v>0</v>
      </c>
    </row>
    <row r="51" spans="2:15" x14ac:dyDescent="0.2">
      <c r="B51" s="22">
        <v>44</v>
      </c>
      <c r="C51" s="32" t="s">
        <v>123</v>
      </c>
      <c r="D51" s="57"/>
      <c r="E51" s="57" t="s">
        <v>158</v>
      </c>
      <c r="F51" s="57">
        <v>1</v>
      </c>
      <c r="G51" s="59"/>
      <c r="H51" s="22"/>
      <c r="I51" s="58"/>
      <c r="J51" s="57"/>
      <c r="K51" s="52"/>
      <c r="L51" s="52"/>
      <c r="M51" s="10">
        <v>0</v>
      </c>
      <c r="N51" s="10">
        <v>0</v>
      </c>
      <c r="O51" s="39">
        <f t="shared" si="1"/>
        <v>0</v>
      </c>
    </row>
    <row r="52" spans="2:15" x14ac:dyDescent="0.2">
      <c r="B52" s="22">
        <v>45</v>
      </c>
      <c r="C52" s="32" t="s">
        <v>123</v>
      </c>
      <c r="D52" s="57"/>
      <c r="E52" s="57" t="s">
        <v>159</v>
      </c>
      <c r="F52" s="57">
        <v>1</v>
      </c>
      <c r="G52" s="59"/>
      <c r="H52" s="22"/>
      <c r="I52" s="58"/>
      <c r="J52" s="57"/>
      <c r="K52" s="52"/>
      <c r="L52" s="52"/>
      <c r="M52" s="10">
        <v>0</v>
      </c>
      <c r="N52" s="10">
        <v>0</v>
      </c>
      <c r="O52" s="39">
        <f t="shared" si="1"/>
        <v>0</v>
      </c>
    </row>
  </sheetData>
  <autoFilter ref="A7:P18" xr:uid="{E3692874-B8AD-4883-B8C4-61B8C4ABDB18}"/>
  <mergeCells count="1">
    <mergeCell ref="F3:H4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2:J36"/>
  <sheetViews>
    <sheetView showGridLines="0" zoomScale="85" zoomScaleNormal="85" workbookViewId="0">
      <pane ySplit="6" topLeftCell="A15" activePane="bottomLeft" state="frozen"/>
      <selection pane="bottomLeft" activeCell="B36" sqref="B36"/>
    </sheetView>
  </sheetViews>
  <sheetFormatPr defaultColWidth="8.85546875" defaultRowHeight="14.25" x14ac:dyDescent="0.2"/>
  <cols>
    <col min="1" max="1" width="5.7109375" style="15" customWidth="1"/>
    <col min="2" max="2" width="56.140625" style="2" customWidth="1"/>
    <col min="3" max="3" width="26.85546875" style="15" customWidth="1"/>
    <col min="4" max="4" width="41.85546875" style="8" customWidth="1"/>
    <col min="5" max="5" width="38.28515625" style="15" customWidth="1"/>
    <col min="6" max="6" width="32.140625" style="15" customWidth="1"/>
    <col min="7" max="7" width="236.140625" style="15" bestFit="1" customWidth="1"/>
    <col min="8" max="8" width="44.5703125" style="15" customWidth="1"/>
    <col min="9" max="9" width="17.7109375" style="8" bestFit="1" customWidth="1"/>
    <col min="10" max="10" width="22.42578125" style="8" bestFit="1" customWidth="1"/>
    <col min="11" max="11" width="32.140625" style="2" customWidth="1"/>
    <col min="12" max="12" width="52.5703125" style="2" customWidth="1"/>
    <col min="13" max="16384" width="8.85546875" style="2"/>
  </cols>
  <sheetData>
    <row r="2" spans="1:6" ht="20.25" x14ac:dyDescent="0.3">
      <c r="A2" s="3" t="s">
        <v>64</v>
      </c>
    </row>
    <row r="3" spans="1:6" ht="18" customHeight="1" x14ac:dyDescent="0.3">
      <c r="A3" s="20" t="s">
        <v>65</v>
      </c>
      <c r="B3" s="20"/>
      <c r="C3" s="20"/>
    </row>
    <row r="4" spans="1:6" ht="20.25" x14ac:dyDescent="0.3">
      <c r="A4" s="20"/>
      <c r="B4" s="20"/>
      <c r="C4" s="20"/>
      <c r="E4" s="43" t="s">
        <v>46</v>
      </c>
      <c r="F4" s="43" t="s">
        <v>60</v>
      </c>
    </row>
    <row r="5" spans="1:6" ht="33.75" customHeight="1" x14ac:dyDescent="0.25">
      <c r="B5" s="4"/>
      <c r="D5" s="67" t="s">
        <v>49</v>
      </c>
      <c r="E5" s="41" cm="1">
        <f t="array" ref="E5:E6">SUM(E10:E21)+D35:D36</f>
        <v>0</v>
      </c>
      <c r="F5" s="41">
        <f>SUM(E26:E31)</f>
        <v>0</v>
      </c>
    </row>
    <row r="6" spans="1:6" ht="7.5" customHeight="1" x14ac:dyDescent="0.2">
      <c r="D6" s="68"/>
      <c r="E6" s="15">
        <v>0</v>
      </c>
    </row>
    <row r="7" spans="1:6" ht="31.15" customHeight="1" x14ac:dyDescent="0.4">
      <c r="B7" s="47" t="s">
        <v>59</v>
      </c>
      <c r="D7" s="15"/>
    </row>
    <row r="8" spans="1:6" ht="45" customHeight="1" x14ac:dyDescent="0.2">
      <c r="B8" s="66" t="s">
        <v>50</v>
      </c>
      <c r="C8" s="66"/>
      <c r="D8" s="66"/>
      <c r="E8" s="66"/>
    </row>
    <row r="9" spans="1:6" ht="15" x14ac:dyDescent="0.25">
      <c r="B9" s="33" t="s">
        <v>2</v>
      </c>
      <c r="C9" s="38" t="s">
        <v>1</v>
      </c>
      <c r="D9" s="38" t="s">
        <v>43</v>
      </c>
      <c r="E9" s="37" t="s">
        <v>42</v>
      </c>
    </row>
    <row r="10" spans="1:6" x14ac:dyDescent="0.2">
      <c r="B10" s="23"/>
      <c r="C10" s="14">
        <v>1</v>
      </c>
      <c r="D10" s="30">
        <v>0</v>
      </c>
      <c r="E10" s="39">
        <f>D10*C10</f>
        <v>0</v>
      </c>
    </row>
    <row r="11" spans="1:6" x14ac:dyDescent="0.2">
      <c r="B11" s="23"/>
      <c r="C11" s="14">
        <v>1</v>
      </c>
      <c r="D11" s="30">
        <v>0</v>
      </c>
      <c r="E11" s="39">
        <f t="shared" ref="E11:E21" si="0">D11*C11</f>
        <v>0</v>
      </c>
    </row>
    <row r="12" spans="1:6" x14ac:dyDescent="0.2">
      <c r="B12" s="23"/>
      <c r="C12" s="14">
        <v>1</v>
      </c>
      <c r="D12" s="30">
        <v>0</v>
      </c>
      <c r="E12" s="39">
        <f t="shared" si="0"/>
        <v>0</v>
      </c>
    </row>
    <row r="13" spans="1:6" x14ac:dyDescent="0.2">
      <c r="B13" s="23"/>
      <c r="C13" s="14">
        <v>1</v>
      </c>
      <c r="D13" s="30">
        <v>0</v>
      </c>
      <c r="E13" s="39">
        <f t="shared" si="0"/>
        <v>0</v>
      </c>
    </row>
    <row r="14" spans="1:6" x14ac:dyDescent="0.2">
      <c r="B14" s="23"/>
      <c r="C14" s="14">
        <v>1</v>
      </c>
      <c r="D14" s="30">
        <v>0</v>
      </c>
      <c r="E14" s="39">
        <f t="shared" si="0"/>
        <v>0</v>
      </c>
    </row>
    <row r="15" spans="1:6" x14ac:dyDescent="0.2">
      <c r="B15" s="23"/>
      <c r="C15" s="14">
        <v>1</v>
      </c>
      <c r="D15" s="30">
        <v>0</v>
      </c>
      <c r="E15" s="39">
        <f t="shared" si="0"/>
        <v>0</v>
      </c>
    </row>
    <row r="16" spans="1:6" x14ac:dyDescent="0.2">
      <c r="B16" s="23"/>
      <c r="C16" s="14">
        <v>1</v>
      </c>
      <c r="D16" s="30">
        <v>0</v>
      </c>
      <c r="E16" s="39">
        <f t="shared" si="0"/>
        <v>0</v>
      </c>
    </row>
    <row r="17" spans="1:5" x14ac:dyDescent="0.2">
      <c r="B17" s="23"/>
      <c r="C17" s="14">
        <v>1</v>
      </c>
      <c r="D17" s="30">
        <v>0</v>
      </c>
      <c r="E17" s="39">
        <f t="shared" si="0"/>
        <v>0</v>
      </c>
    </row>
    <row r="18" spans="1:5" x14ac:dyDescent="0.2">
      <c r="B18" s="23"/>
      <c r="C18" s="14">
        <v>1</v>
      </c>
      <c r="D18" s="30">
        <v>0</v>
      </c>
      <c r="E18" s="39">
        <f t="shared" si="0"/>
        <v>0</v>
      </c>
    </row>
    <row r="19" spans="1:5" x14ac:dyDescent="0.2">
      <c r="B19" s="23"/>
      <c r="C19" s="14">
        <v>1</v>
      </c>
      <c r="D19" s="30">
        <v>0</v>
      </c>
      <c r="E19" s="39">
        <f t="shared" si="0"/>
        <v>0</v>
      </c>
    </row>
    <row r="20" spans="1:5" x14ac:dyDescent="0.2">
      <c r="A20" s="2"/>
      <c r="B20" s="23"/>
      <c r="C20" s="14">
        <v>1</v>
      </c>
      <c r="D20" s="30">
        <v>0</v>
      </c>
      <c r="E20" s="39">
        <f t="shared" si="0"/>
        <v>0</v>
      </c>
    </row>
    <row r="21" spans="1:5" x14ac:dyDescent="0.2">
      <c r="A21" s="2"/>
      <c r="B21" s="23"/>
      <c r="C21" s="14">
        <v>1</v>
      </c>
      <c r="D21" s="30">
        <v>0</v>
      </c>
      <c r="E21" s="39">
        <f t="shared" si="0"/>
        <v>0</v>
      </c>
    </row>
    <row r="22" spans="1:5" ht="11.45" customHeight="1" x14ac:dyDescent="0.2"/>
    <row r="23" spans="1:5" ht="31.15" customHeight="1" x14ac:dyDescent="0.4">
      <c r="B23" s="55" t="s">
        <v>61</v>
      </c>
      <c r="C23" s="56"/>
      <c r="D23" s="56"/>
      <c r="E23" s="56"/>
    </row>
    <row r="24" spans="1:5" x14ac:dyDescent="0.2">
      <c r="B24" s="69" t="s">
        <v>62</v>
      </c>
      <c r="C24" s="69"/>
      <c r="D24" s="69"/>
      <c r="E24" s="69"/>
    </row>
    <row r="25" spans="1:5" ht="15" x14ac:dyDescent="0.25">
      <c r="B25" s="33" t="s">
        <v>2</v>
      </c>
      <c r="C25" s="38" t="s">
        <v>1</v>
      </c>
      <c r="D25" s="38" t="s">
        <v>43</v>
      </c>
      <c r="E25" s="37" t="s">
        <v>42</v>
      </c>
    </row>
    <row r="26" spans="1:5" x14ac:dyDescent="0.2">
      <c r="B26" s="23"/>
      <c r="C26" s="14">
        <v>1</v>
      </c>
      <c r="D26" s="30">
        <v>0</v>
      </c>
      <c r="E26" s="39">
        <f>D26*C26</f>
        <v>0</v>
      </c>
    </row>
    <row r="27" spans="1:5" x14ac:dyDescent="0.2">
      <c r="B27" s="23"/>
      <c r="C27" s="14">
        <v>1</v>
      </c>
      <c r="D27" s="30">
        <v>0</v>
      </c>
      <c r="E27" s="39">
        <f t="shared" ref="E27:E31" si="1">D27*C27</f>
        <v>0</v>
      </c>
    </row>
    <row r="28" spans="1:5" x14ac:dyDescent="0.2">
      <c r="B28" s="23"/>
      <c r="C28" s="14">
        <v>1</v>
      </c>
      <c r="D28" s="30">
        <v>0</v>
      </c>
      <c r="E28" s="39">
        <f t="shared" si="1"/>
        <v>0</v>
      </c>
    </row>
    <row r="29" spans="1:5" x14ac:dyDescent="0.2">
      <c r="B29" s="23"/>
      <c r="C29" s="14">
        <v>1</v>
      </c>
      <c r="D29" s="30">
        <v>0</v>
      </c>
      <c r="E29" s="39">
        <f t="shared" si="1"/>
        <v>0</v>
      </c>
    </row>
    <row r="30" spans="1:5" x14ac:dyDescent="0.2">
      <c r="B30" s="23"/>
      <c r="C30" s="14">
        <v>1</v>
      </c>
      <c r="D30" s="30">
        <v>0</v>
      </c>
      <c r="E30" s="39">
        <f t="shared" si="1"/>
        <v>0</v>
      </c>
    </row>
    <row r="31" spans="1:5" x14ac:dyDescent="0.2">
      <c r="B31" s="23"/>
      <c r="C31" s="14">
        <v>1</v>
      </c>
      <c r="D31" s="30">
        <v>0</v>
      </c>
      <c r="E31" s="39">
        <f t="shared" si="1"/>
        <v>0</v>
      </c>
    </row>
    <row r="32" spans="1:5" ht="11.45" customHeight="1" x14ac:dyDescent="0.2"/>
    <row r="33" spans="2:4" ht="26.25" x14ac:dyDescent="0.4">
      <c r="B33" s="55" t="s">
        <v>70</v>
      </c>
      <c r="C33" s="48"/>
      <c r="D33" s="48"/>
    </row>
    <row r="34" spans="2:4" ht="15" x14ac:dyDescent="0.25">
      <c r="B34" s="33" t="s">
        <v>32</v>
      </c>
      <c r="C34" s="38" t="s">
        <v>66</v>
      </c>
      <c r="D34" s="54" t="s">
        <v>69</v>
      </c>
    </row>
    <row r="35" spans="2:4" x14ac:dyDescent="0.2">
      <c r="B35" s="57" t="s">
        <v>67</v>
      </c>
      <c r="C35" s="52"/>
      <c r="D35" s="30">
        <v>0</v>
      </c>
    </row>
    <row r="36" spans="2:4" x14ac:dyDescent="0.2">
      <c r="B36" s="57" t="s">
        <v>68</v>
      </c>
      <c r="C36" s="52"/>
      <c r="D36" s="30">
        <v>0</v>
      </c>
    </row>
  </sheetData>
  <mergeCells count="3">
    <mergeCell ref="B8:E8"/>
    <mergeCell ref="D5:D6"/>
    <mergeCell ref="B24:E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1"/>
  <sheetViews>
    <sheetView showGridLines="0" zoomScale="85" zoomScaleNormal="85" workbookViewId="0">
      <selection activeCell="F32" sqref="F32"/>
    </sheetView>
  </sheetViews>
  <sheetFormatPr defaultRowHeight="15" x14ac:dyDescent="0.25"/>
  <cols>
    <col min="1" max="1" width="3.140625" customWidth="1"/>
    <col min="2" max="2" width="58.5703125" customWidth="1"/>
    <col min="3" max="3" width="35.7109375" customWidth="1"/>
    <col min="4" max="5" width="34.28515625" customWidth="1"/>
    <col min="6" max="6" width="30.7109375" customWidth="1"/>
  </cols>
  <sheetData>
    <row r="2" spans="2:16" ht="20.25" x14ac:dyDescent="0.3">
      <c r="B2" s="3" t="s">
        <v>64</v>
      </c>
      <c r="E2" s="67" t="s">
        <v>49</v>
      </c>
    </row>
    <row r="3" spans="2:16" ht="20.25" x14ac:dyDescent="0.3">
      <c r="B3" s="20" t="s">
        <v>65</v>
      </c>
      <c r="E3" s="68"/>
    </row>
    <row r="4" spans="2:16" ht="4.9000000000000004" customHeight="1" x14ac:dyDescent="0.25"/>
    <row r="5" spans="2:16" s="2" customFormat="1" ht="19.899999999999999" customHeight="1" x14ac:dyDescent="0.3">
      <c r="C5" s="15"/>
      <c r="E5" s="43" t="s">
        <v>52</v>
      </c>
      <c r="F5" s="15"/>
      <c r="I5" s="15"/>
      <c r="J5" s="8"/>
      <c r="K5"/>
      <c r="L5" s="15"/>
      <c r="M5" s="15"/>
      <c r="N5" s="15"/>
      <c r="O5" s="8"/>
      <c r="P5" s="8"/>
    </row>
    <row r="6" spans="2:16" s="2" customFormat="1" ht="33.75" customHeight="1" x14ac:dyDescent="0.25">
      <c r="B6" s="4" t="s">
        <v>51</v>
      </c>
      <c r="C6" s="15"/>
      <c r="E6" s="41">
        <f>SUM(CORRECTIEF!E17,CORRECTIEF!F25,CORRECTIEF!E31)</f>
        <v>13300</v>
      </c>
      <c r="F6" s="15"/>
      <c r="H6" s="4"/>
      <c r="I6" s="15"/>
      <c r="J6" s="8"/>
      <c r="K6"/>
      <c r="L6" s="15"/>
      <c r="M6" s="15"/>
      <c r="N6" s="15"/>
      <c r="O6" s="8"/>
      <c r="P6" s="8"/>
    </row>
    <row r="8" spans="2:16" ht="18" x14ac:dyDescent="0.25">
      <c r="B8" s="24" t="s">
        <v>21</v>
      </c>
      <c r="C8" s="27"/>
      <c r="D8" s="28"/>
      <c r="E8" s="28"/>
      <c r="F8" s="2"/>
    </row>
    <row r="9" spans="2:16" x14ac:dyDescent="0.25">
      <c r="B9" s="44" t="s">
        <v>3</v>
      </c>
      <c r="C9" s="6" t="s">
        <v>4</v>
      </c>
      <c r="D9" s="45" t="s">
        <v>5</v>
      </c>
      <c r="E9" s="44" t="s">
        <v>6</v>
      </c>
      <c r="F9" s="2"/>
    </row>
    <row r="10" spans="2:16" x14ac:dyDescent="0.25">
      <c r="B10" s="5" t="s">
        <v>53</v>
      </c>
      <c r="C10" s="10">
        <v>0</v>
      </c>
      <c r="D10" s="7">
        <v>5</v>
      </c>
      <c r="E10" s="11">
        <f>C10*D10</f>
        <v>0</v>
      </c>
      <c r="F10" s="2"/>
    </row>
    <row r="11" spans="2:16" x14ac:dyDescent="0.25">
      <c r="B11" s="5" t="s">
        <v>7</v>
      </c>
      <c r="C11" s="10">
        <v>0</v>
      </c>
      <c r="D11" s="7">
        <v>5</v>
      </c>
      <c r="E11" s="11">
        <f>C11*D11</f>
        <v>0</v>
      </c>
      <c r="F11" s="2"/>
    </row>
    <row r="12" spans="2:16" x14ac:dyDescent="0.25">
      <c r="B12" s="5" t="s">
        <v>8</v>
      </c>
      <c r="C12" s="10">
        <v>0</v>
      </c>
      <c r="D12" s="7">
        <v>10</v>
      </c>
      <c r="E12" s="11">
        <f t="shared" ref="E12:E16" si="0">C12*D12</f>
        <v>0</v>
      </c>
      <c r="F12" s="2"/>
    </row>
    <row r="13" spans="2:16" x14ac:dyDescent="0.25">
      <c r="B13" s="5" t="s">
        <v>22</v>
      </c>
      <c r="C13" s="10">
        <v>0</v>
      </c>
      <c r="D13" s="7">
        <v>50</v>
      </c>
      <c r="E13" s="11">
        <f>C13*D13</f>
        <v>0</v>
      </c>
      <c r="F13" s="2"/>
    </row>
    <row r="14" spans="2:16" x14ac:dyDescent="0.25">
      <c r="B14" s="5" t="s">
        <v>44</v>
      </c>
      <c r="C14" s="10">
        <v>0</v>
      </c>
      <c r="D14" s="7">
        <v>10</v>
      </c>
      <c r="E14" s="11">
        <f>C14*D14</f>
        <v>0</v>
      </c>
      <c r="F14" s="2"/>
    </row>
    <row r="15" spans="2:16" x14ac:dyDescent="0.25">
      <c r="B15" s="5" t="s">
        <v>47</v>
      </c>
      <c r="C15" s="10">
        <v>0</v>
      </c>
      <c r="D15" s="7">
        <v>10</v>
      </c>
      <c r="E15" s="11">
        <f t="shared" ref="E15" si="1">C15*D15</f>
        <v>0</v>
      </c>
      <c r="F15" s="2"/>
    </row>
    <row r="16" spans="2:16" x14ac:dyDescent="0.25">
      <c r="B16" s="5" t="s">
        <v>48</v>
      </c>
      <c r="C16" s="10">
        <v>0</v>
      </c>
      <c r="D16" s="7">
        <v>10</v>
      </c>
      <c r="E16" s="11">
        <f t="shared" si="0"/>
        <v>0</v>
      </c>
      <c r="F16" s="2"/>
    </row>
    <row r="17" spans="2:6" ht="20.25" x14ac:dyDescent="0.3">
      <c r="B17" s="21" t="s">
        <v>31</v>
      </c>
      <c r="C17" s="8"/>
      <c r="D17" s="2" t="s">
        <v>9</v>
      </c>
      <c r="E17" s="12">
        <f>SUM(E10:E16)</f>
        <v>0</v>
      </c>
      <c r="F17" s="2"/>
    </row>
    <row r="18" spans="2:6" ht="8.4499999999999993" customHeight="1" x14ac:dyDescent="0.25">
      <c r="B18" s="2"/>
      <c r="C18" s="8"/>
      <c r="D18" s="2"/>
      <c r="E18" s="2"/>
      <c r="F18" s="2"/>
    </row>
    <row r="19" spans="2:6" ht="18" x14ac:dyDescent="0.25">
      <c r="B19" s="29" t="s">
        <v>45</v>
      </c>
      <c r="C19" s="29"/>
      <c r="D19" s="29"/>
      <c r="E19" s="29"/>
      <c r="F19" s="29"/>
    </row>
    <row r="20" spans="2:6" ht="30" x14ac:dyDescent="0.25">
      <c r="B20" s="44" t="s">
        <v>3</v>
      </c>
      <c r="C20" s="6" t="s">
        <v>23</v>
      </c>
      <c r="D20" s="45" t="s">
        <v>5</v>
      </c>
      <c r="E20" s="44" t="s">
        <v>24</v>
      </c>
      <c r="F20" s="44" t="s">
        <v>6</v>
      </c>
    </row>
    <row r="21" spans="2:6" x14ac:dyDescent="0.25">
      <c r="B21" s="5" t="s">
        <v>11</v>
      </c>
      <c r="C21" s="9">
        <v>1</v>
      </c>
      <c r="D21" s="7">
        <v>1</v>
      </c>
      <c r="E21" s="11">
        <f>C13</f>
        <v>0</v>
      </c>
      <c r="F21" s="11">
        <f>(D21*E21)*C21</f>
        <v>0</v>
      </c>
    </row>
    <row r="22" spans="2:6" x14ac:dyDescent="0.25">
      <c r="B22" s="5" t="s">
        <v>12</v>
      </c>
      <c r="C22" s="9">
        <v>1</v>
      </c>
      <c r="D22" s="7">
        <v>1</v>
      </c>
      <c r="E22" s="11">
        <f>C13</f>
        <v>0</v>
      </c>
      <c r="F22" s="11">
        <f>(D22*E22)*C22</f>
        <v>0</v>
      </c>
    </row>
    <row r="23" spans="2:6" x14ac:dyDescent="0.25">
      <c r="B23" s="5" t="s">
        <v>13</v>
      </c>
      <c r="C23" s="9">
        <v>1</v>
      </c>
      <c r="D23" s="7">
        <v>1</v>
      </c>
      <c r="E23" s="11">
        <f>C13</f>
        <v>0</v>
      </c>
      <c r="F23" s="11">
        <f>(D23*E23)*C23</f>
        <v>0</v>
      </c>
    </row>
    <row r="24" spans="2:6" x14ac:dyDescent="0.25">
      <c r="B24" s="5" t="s">
        <v>14</v>
      </c>
      <c r="C24" s="9">
        <v>1</v>
      </c>
      <c r="D24" s="7">
        <v>1</v>
      </c>
      <c r="E24" s="11">
        <f>C13</f>
        <v>0</v>
      </c>
      <c r="F24" s="11">
        <f>(D24*E24)*C24</f>
        <v>0</v>
      </c>
    </row>
    <row r="25" spans="2:6" x14ac:dyDescent="0.25">
      <c r="B25" s="2"/>
      <c r="C25" s="8"/>
      <c r="D25" s="2"/>
      <c r="E25" s="2" t="s">
        <v>15</v>
      </c>
      <c r="F25" s="13">
        <f>SUM(F21:F24)</f>
        <v>0</v>
      </c>
    </row>
    <row r="26" spans="2:6" ht="9" customHeight="1" x14ac:dyDescent="0.3">
      <c r="B26" s="2"/>
      <c r="C26" s="8"/>
      <c r="D26" s="2"/>
      <c r="E26" s="2"/>
      <c r="F26" s="12"/>
    </row>
    <row r="27" spans="2:6" ht="18" x14ac:dyDescent="0.25">
      <c r="B27" s="24" t="s">
        <v>25</v>
      </c>
      <c r="C27" s="25"/>
      <c r="D27" s="26"/>
      <c r="E27" s="26"/>
      <c r="F27" s="2"/>
    </row>
    <row r="28" spans="2:6" x14ac:dyDescent="0.25">
      <c r="B28" s="44" t="s">
        <v>26</v>
      </c>
      <c r="C28" s="16" t="s">
        <v>10</v>
      </c>
      <c r="D28" s="44" t="s">
        <v>27</v>
      </c>
      <c r="E28" s="44" t="s">
        <v>6</v>
      </c>
      <c r="F28" s="2"/>
    </row>
    <row r="29" spans="2:6" x14ac:dyDescent="0.25">
      <c r="B29" s="5" t="s">
        <v>28</v>
      </c>
      <c r="C29" s="9">
        <v>0.08</v>
      </c>
      <c r="D29" s="11">
        <v>2500</v>
      </c>
      <c r="E29" s="11">
        <f>(D29*C29)+D29</f>
        <v>2700</v>
      </c>
      <c r="F29" s="2"/>
    </row>
    <row r="30" spans="2:6" x14ac:dyDescent="0.25">
      <c r="B30" s="5" t="s">
        <v>29</v>
      </c>
      <c r="C30" s="9">
        <v>0.06</v>
      </c>
      <c r="D30" s="11">
        <v>10000</v>
      </c>
      <c r="E30" s="11">
        <f>(D30*C30)+D30</f>
        <v>10600</v>
      </c>
      <c r="F30" s="2"/>
    </row>
    <row r="31" spans="2:6" x14ac:dyDescent="0.25">
      <c r="D31" s="2" t="s">
        <v>30</v>
      </c>
      <c r="E31" s="13">
        <f>SUM(E27:E30)</f>
        <v>13300</v>
      </c>
    </row>
  </sheetData>
  <mergeCells count="1">
    <mergeCell ref="E2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6"/>
  <sheetViews>
    <sheetView showGridLines="0" zoomScaleNormal="100" workbookViewId="0">
      <selection activeCell="L17" sqref="L17"/>
    </sheetView>
  </sheetViews>
  <sheetFormatPr defaultColWidth="8.85546875" defaultRowHeight="14.25" x14ac:dyDescent="0.2"/>
  <cols>
    <col min="1" max="1" width="5.42578125" style="2" customWidth="1"/>
    <col min="2" max="2" width="49.7109375" style="2" customWidth="1"/>
    <col min="3" max="3" width="42.28515625" style="2" customWidth="1"/>
    <col min="4" max="4" width="8.85546875" style="2"/>
    <col min="5" max="5" width="37.42578125" style="2" customWidth="1"/>
    <col min="6" max="16384" width="8.85546875" style="2"/>
  </cols>
  <sheetData>
    <row r="2" spans="2:7" ht="20.25" x14ac:dyDescent="0.3">
      <c r="B2" s="3" t="s">
        <v>64</v>
      </c>
    </row>
    <row r="3" spans="2:7" ht="20.25" x14ac:dyDescent="0.3">
      <c r="B3" s="20" t="s">
        <v>65</v>
      </c>
    </row>
    <row r="5" spans="2:7" ht="20.25" x14ac:dyDescent="0.3">
      <c r="B5" s="46" t="s">
        <v>39</v>
      </c>
      <c r="C5" s="17">
        <f>'PREVENTIEF - ELEMENTEN'!O5</f>
        <v>0</v>
      </c>
    </row>
    <row r="6" spans="2:7" ht="20.25" x14ac:dyDescent="0.3">
      <c r="B6" s="46" t="s">
        <v>40</v>
      </c>
      <c r="C6" s="17">
        <f>'PREVENTIEF - OVERIG'!E5</f>
        <v>0</v>
      </c>
    </row>
    <row r="7" spans="2:7" ht="20.25" x14ac:dyDescent="0.3">
      <c r="B7" s="46" t="s">
        <v>41</v>
      </c>
      <c r="C7" s="17">
        <f>CORRECTIEF!E6</f>
        <v>13300</v>
      </c>
      <c r="E7" s="67" t="s">
        <v>49</v>
      </c>
    </row>
    <row r="8" spans="2:7" ht="20.25" x14ac:dyDescent="0.3">
      <c r="B8" s="49" t="s">
        <v>61</v>
      </c>
      <c r="C8" s="50">
        <f>'PREVENTIEF - OVERIG'!F5</f>
        <v>0</v>
      </c>
      <c r="E8" s="70"/>
    </row>
    <row r="9" spans="2:7" ht="23.25" x14ac:dyDescent="0.35">
      <c r="B9" s="18" t="s">
        <v>63</v>
      </c>
      <c r="C9" s="19" cm="1">
        <f t="array" ref="C9">SUM((C5:C7)*2)+C8</f>
        <v>26600</v>
      </c>
      <c r="E9" s="68"/>
    </row>
    <row r="12" spans="2:7" ht="20.25" x14ac:dyDescent="0.3">
      <c r="B12" s="46" t="s">
        <v>16</v>
      </c>
      <c r="C12" s="14"/>
      <c r="G12" s="8"/>
    </row>
    <row r="13" spans="2:7" ht="20.25" x14ac:dyDescent="0.3">
      <c r="B13" s="46" t="s">
        <v>17</v>
      </c>
      <c r="C13" s="14"/>
      <c r="G13" s="8"/>
    </row>
    <row r="14" spans="2:7" ht="20.25" x14ac:dyDescent="0.3">
      <c r="B14" s="46" t="s">
        <v>18</v>
      </c>
      <c r="C14" s="14"/>
      <c r="G14" s="8"/>
    </row>
    <row r="15" spans="2:7" ht="20.25" x14ac:dyDescent="0.3">
      <c r="B15" s="46" t="s">
        <v>19</v>
      </c>
      <c r="C15" s="14"/>
      <c r="G15" s="8"/>
    </row>
    <row r="16" spans="2:7" ht="80.45" customHeight="1" x14ac:dyDescent="0.3">
      <c r="B16" s="46" t="s">
        <v>20</v>
      </c>
      <c r="C16" s="14"/>
      <c r="G16" s="8"/>
    </row>
  </sheetData>
  <mergeCells count="1">
    <mergeCell ref="E7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AF3C33-EBF8-4941-94EC-D5242D63D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E1DBEC-7E8E-4978-99AB-A3D8B4A3C604}">
  <ds:schemaRefs>
    <ds:schemaRef ds:uri="http://schemas.microsoft.com/office/2006/documentManagement/types"/>
    <ds:schemaRef ds:uri="http://purl.org/dc/dcmitype/"/>
    <ds:schemaRef ds:uri="c5af8856-e300-4276-9090-e2ab263ae136"/>
    <ds:schemaRef ds:uri="http://schemas.openxmlformats.org/package/2006/metadata/core-properties"/>
    <ds:schemaRef ds:uri="ad0cf6a4-e0d8-4a11-bf69-c29758452a58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2023-04-19T19:16:22Z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