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B:\AfdOverst\Inkoop\Aanbestedingen\EA E &amp; W\03 Aanbestedingsleidraad\Publicate Tenderned\"/>
    </mc:Choice>
  </mc:AlternateContent>
  <xr:revisionPtr revIDLastSave="0" documentId="8_{3B174B98-3309-4C99-9C34-AB90544E49B6}" xr6:coauthVersionLast="47" xr6:coauthVersionMax="47" xr10:uidLastSave="{00000000-0000-0000-0000-000000000000}"/>
  <bookViews>
    <workbookView xWindow="-98" yWindow="-98" windowWidth="28996" windowHeight="15796" activeTab="11" xr2:uid="{25044AE2-A98A-4CD9-8B39-9612CA8FF7F5}"/>
  </bookViews>
  <sheets>
    <sheet name="0. KPI Dashboard" sheetId="7" r:id="rId1"/>
    <sheet name="1. BK1" sheetId="18" r:id="rId2"/>
    <sheet name="2. BK2" sheetId="19" r:id="rId3"/>
    <sheet name="3. BC1" sheetId="20" r:id="rId4"/>
    <sheet name="4. BC2" sheetId="9" r:id="rId5"/>
    <sheet name="5. BC3" sheetId="10" r:id="rId6"/>
    <sheet name="6. O1" sheetId="11" r:id="rId7"/>
    <sheet name="7. O2" sheetId="12" r:id="rId8"/>
    <sheet name="8. O3" sheetId="13" r:id="rId9"/>
    <sheet name="9. WR1" sheetId="14" r:id="rId10"/>
    <sheet name="10. EB1" sheetId="15" r:id="rId11"/>
    <sheet name="11. EB2" sheetId="16"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7" l="1"/>
  <c r="H19" i="7"/>
  <c r="H30" i="7" s="1"/>
  <c r="H23" i="7"/>
  <c r="H28" i="7"/>
  <c r="H33" i="16"/>
  <c r="H26" i="16"/>
  <c r="H32" i="16"/>
  <c r="H31" i="16"/>
  <c r="H30" i="16"/>
  <c r="H29" i="16"/>
  <c r="H28" i="16"/>
  <c r="H27" i="16"/>
  <c r="G33" i="16" a="1"/>
  <c r="G33" i="16" s="1"/>
  <c r="G32" i="16" a="1"/>
  <c r="G32" i="16" s="1"/>
  <c r="G31" i="16"/>
  <c r="G31" i="16" a="1"/>
  <c r="G30" i="16" a="1"/>
  <c r="G30" i="16" s="1"/>
  <c r="G29" i="16" a="1"/>
  <c r="G29" i="16" s="1"/>
  <c r="G28" i="16" a="1"/>
  <c r="G28" i="16" s="1"/>
  <c r="G27" i="16" a="1"/>
  <c r="G27" i="16" s="1"/>
  <c r="E33" i="16"/>
  <c r="E32" i="16"/>
  <c r="E31" i="16"/>
  <c r="E30" i="16"/>
  <c r="E29" i="16"/>
  <c r="E28" i="16"/>
  <c r="E27" i="16"/>
  <c r="E26" i="16"/>
  <c r="G26" i="16" s="1" a="1"/>
  <c r="G26" i="16" s="1"/>
  <c r="I33" i="14"/>
  <c r="I32" i="14"/>
  <c r="I31" i="14"/>
  <c r="I30" i="14"/>
  <c r="I29" i="14"/>
  <c r="I28" i="14"/>
  <c r="I27" i="14"/>
  <c r="H33" i="14" a="1"/>
  <c r="H33" i="14" s="1"/>
  <c r="H32" i="14" a="1"/>
  <c r="H32" i="14" s="1"/>
  <c r="H31" i="14" a="1"/>
  <c r="H31" i="14" s="1"/>
  <c r="H30" i="14" a="1"/>
  <c r="H30" i="14" s="1"/>
  <c r="H29" i="14" a="1"/>
  <c r="H29" i="14" s="1"/>
  <c r="H28" i="14" a="1"/>
  <c r="H28" i="14" s="1"/>
  <c r="H27" i="14" a="1"/>
  <c r="H27" i="14" s="1"/>
  <c r="F26" i="14"/>
  <c r="H26" i="14" s="1" a="1"/>
  <c r="H26" i="14" s="1"/>
  <c r="I26" i="14" s="1"/>
  <c r="O26" i="15"/>
  <c r="P26" i="15" s="1" a="1"/>
  <c r="P26" i="15" s="1"/>
  <c r="O41" i="15"/>
  <c r="P41" i="15" s="1" a="1"/>
  <c r="P41" i="15" s="1"/>
  <c r="P40" i="15" a="1"/>
  <c r="P40" i="15" s="1"/>
  <c r="O40" i="15"/>
  <c r="P39" i="15" a="1"/>
  <c r="P39" i="15" s="1"/>
  <c r="O39" i="15"/>
  <c r="P38" i="15" a="1"/>
  <c r="P38" i="15" s="1"/>
  <c r="O38" i="15"/>
  <c r="O37" i="15"/>
  <c r="P37" i="15" s="1" a="1"/>
  <c r="P37" i="15" s="1"/>
  <c r="O36" i="15"/>
  <c r="P36" i="15" s="1" a="1"/>
  <c r="P36" i="15" s="1"/>
  <c r="O35" i="15"/>
  <c r="P35" i="15" s="1" a="1"/>
  <c r="P35" i="15" s="1"/>
  <c r="O34" i="15"/>
  <c r="P34" i="15" s="1" a="1"/>
  <c r="P34" i="15" s="1"/>
  <c r="O33" i="15"/>
  <c r="P33" i="15" s="1" a="1"/>
  <c r="P33" i="15" s="1"/>
  <c r="P32" i="15" a="1"/>
  <c r="P32" i="15" s="1"/>
  <c r="O32" i="15"/>
  <c r="P31" i="15" a="1"/>
  <c r="P31" i="15" s="1"/>
  <c r="O31" i="15"/>
  <c r="P30" i="15" a="1"/>
  <c r="P30" i="15" s="1"/>
  <c r="O30" i="15"/>
  <c r="O29" i="15"/>
  <c r="P29" i="15" s="1" a="1"/>
  <c r="P29" i="15" s="1"/>
  <c r="O28" i="15"/>
  <c r="P28" i="15" s="1" a="1"/>
  <c r="P28" i="15" s="1"/>
  <c r="O27" i="15"/>
  <c r="P27" i="15" s="1" a="1"/>
  <c r="P27" i="15" s="1"/>
  <c r="O26" i="13"/>
  <c r="P26" i="13" s="1" a="1"/>
  <c r="P26" i="13" s="1"/>
  <c r="P41" i="13" a="1"/>
  <c r="P41" i="13" s="1"/>
  <c r="P38" i="13" a="1"/>
  <c r="P38" i="13" s="1"/>
  <c r="P35" i="13" a="1"/>
  <c r="P35" i="13" s="1"/>
  <c r="P34" i="13" a="1"/>
  <c r="P34" i="13" s="1"/>
  <c r="P33" i="13" a="1"/>
  <c r="P33" i="13" s="1"/>
  <c r="P30" i="13" a="1"/>
  <c r="P30" i="13" s="1"/>
  <c r="P27" i="13" a="1"/>
  <c r="P27" i="13" s="1"/>
  <c r="O41" i="13"/>
  <c r="O40" i="13"/>
  <c r="P40" i="13" s="1" a="1"/>
  <c r="P40" i="13" s="1"/>
  <c r="O39" i="13"/>
  <c r="P39" i="13" s="1" a="1"/>
  <c r="P39" i="13" s="1"/>
  <c r="O38" i="13"/>
  <c r="O37" i="13"/>
  <c r="P37" i="13" s="1" a="1"/>
  <c r="P37" i="13" s="1"/>
  <c r="O36" i="13"/>
  <c r="P36" i="13" s="1" a="1"/>
  <c r="P36" i="13" s="1"/>
  <c r="O35" i="13"/>
  <c r="O34" i="13"/>
  <c r="O33" i="13"/>
  <c r="O32" i="13"/>
  <c r="P32" i="13" s="1" a="1"/>
  <c r="P32" i="13" s="1"/>
  <c r="O31" i="13"/>
  <c r="P31" i="13" s="1" a="1"/>
  <c r="P31" i="13" s="1"/>
  <c r="O30" i="13"/>
  <c r="O29" i="13"/>
  <c r="P29" i="13" s="1" a="1"/>
  <c r="P29" i="13" s="1"/>
  <c r="O28" i="13"/>
  <c r="P28" i="13" s="1" a="1"/>
  <c r="P28" i="13" s="1"/>
  <c r="O27" i="13"/>
  <c r="J33" i="12" a="1"/>
  <c r="J33" i="12" s="1"/>
  <c r="J32" i="12"/>
  <c r="J31" i="12"/>
  <c r="J30" i="12"/>
  <c r="G33" i="12"/>
  <c r="G32" i="12"/>
  <c r="G31" i="12"/>
  <c r="G30" i="12"/>
  <c r="G29" i="12"/>
  <c r="G28" i="12"/>
  <c r="H28" i="12" s="1" a="1"/>
  <c r="H28" i="12" s="1"/>
  <c r="J28" i="12" s="1"/>
  <c r="G27" i="12"/>
  <c r="H27" i="12" s="1" a="1"/>
  <c r="H27" i="12" s="1"/>
  <c r="J27" i="12" s="1"/>
  <c r="G26" i="12"/>
  <c r="H26" i="12" s="1" a="1"/>
  <c r="H26" i="12" s="1"/>
  <c r="J26" i="12" s="1"/>
  <c r="H33" i="12" a="1"/>
  <c r="H33" i="12" s="1"/>
  <c r="H32" i="12" a="1"/>
  <c r="H32" i="12" s="1"/>
  <c r="H31" i="12" a="1"/>
  <c r="H31" i="12" s="1"/>
  <c r="H30" i="12" a="1"/>
  <c r="H30" i="12" s="1"/>
  <c r="H29" i="12" a="1"/>
  <c r="H29" i="12" s="1"/>
  <c r="J29" i="12" s="1"/>
  <c r="H36" i="11"/>
  <c r="H44" i="11"/>
  <c r="H43" i="11"/>
  <c r="H46" i="11"/>
  <c r="H45" i="11"/>
  <c r="H39" i="11"/>
  <c r="H38" i="11"/>
  <c r="H37" i="11"/>
  <c r="J33" i="10" a="1"/>
  <c r="J33" i="10" s="1"/>
  <c r="J32" i="10"/>
  <c r="J31" i="10"/>
  <c r="J30" i="10"/>
  <c r="J29" i="10"/>
  <c r="J28" i="10"/>
  <c r="J27" i="10"/>
  <c r="J26" i="10"/>
  <c r="H33" i="10" a="1"/>
  <c r="H33" i="10" s="1"/>
  <c r="H32" i="10" a="1"/>
  <c r="H32" i="10" s="1"/>
  <c r="H31" i="10" a="1"/>
  <c r="H31" i="10" s="1"/>
  <c r="H30" i="10" a="1"/>
  <c r="H30" i="10" s="1"/>
  <c r="H29" i="10" a="1"/>
  <c r="H29" i="10" s="1"/>
  <c r="H28" i="10" a="1"/>
  <c r="H28" i="10" s="1"/>
  <c r="H27" i="10" a="1"/>
  <c r="H27" i="10" s="1"/>
  <c r="G26" i="10"/>
  <c r="H26" i="10" s="1" a="1"/>
  <c r="H26" i="10" s="1"/>
  <c r="E33" i="10"/>
  <c r="E32" i="10"/>
  <c r="E31" i="10"/>
  <c r="E30" i="10"/>
  <c r="E29" i="10"/>
  <c r="E28" i="10"/>
  <c r="E27" i="10"/>
  <c r="C33" i="10"/>
  <c r="C32" i="10"/>
  <c r="C31" i="10"/>
  <c r="C30" i="10"/>
  <c r="C29" i="10"/>
  <c r="C28" i="10"/>
  <c r="C27" i="10"/>
  <c r="I27" i="9"/>
  <c r="I33" i="9" a="1"/>
  <c r="I33" i="9" s="1"/>
  <c r="I32" i="9"/>
  <c r="I31" i="9"/>
  <c r="I30" i="9"/>
  <c r="I29" i="9"/>
  <c r="I28" i="9"/>
  <c r="G33" i="9" a="1"/>
  <c r="G33" i="9" s="1"/>
  <c r="G32" i="9" a="1"/>
  <c r="G32" i="9" s="1"/>
  <c r="G31" i="9" a="1"/>
  <c r="G31" i="9" s="1"/>
  <c r="G30" i="9" a="1"/>
  <c r="G30" i="9" s="1"/>
  <c r="G29" i="9" a="1"/>
  <c r="G29" i="9" s="1"/>
  <c r="G28" i="9" a="1"/>
  <c r="G28" i="9" s="1"/>
  <c r="F33" i="9"/>
  <c r="F32" i="9"/>
  <c r="F31" i="9"/>
  <c r="F30" i="9"/>
  <c r="F29" i="9"/>
  <c r="F28" i="9"/>
  <c r="F26" i="9"/>
  <c r="G26" i="9" s="1" a="1"/>
  <c r="G26" i="9" s="1"/>
  <c r="I26" i="9" s="1"/>
  <c r="F27" i="9"/>
  <c r="G27" i="9" s="1" a="1"/>
  <c r="G27" i="9" s="1"/>
  <c r="I33" i="20" a="1"/>
  <c r="I33" i="20" s="1"/>
  <c r="G33" i="20" a="1"/>
  <c r="G33" i="20" s="1"/>
  <c r="G32" i="20" a="1"/>
  <c r="G32" i="20" s="1"/>
  <c r="I32" i="20" s="1"/>
  <c r="G31" i="20" a="1"/>
  <c r="G31" i="20" s="1"/>
  <c r="I31" i="20" s="1"/>
  <c r="G30" i="20" a="1"/>
  <c r="G30" i="20" s="1"/>
  <c r="I30" i="20" s="1"/>
  <c r="G29" i="20" a="1"/>
  <c r="G29" i="20" s="1"/>
  <c r="I29" i="20" s="1"/>
  <c r="G28" i="20" a="1"/>
  <c r="G28" i="20" s="1"/>
  <c r="I28" i="20" s="1"/>
  <c r="G27" i="20" a="1"/>
  <c r="G27" i="20" s="1"/>
  <c r="I27" i="20" s="1"/>
  <c r="I26" i="20"/>
  <c r="G26" i="20" a="1"/>
  <c r="G26" i="20" s="1"/>
  <c r="F26" i="20"/>
  <c r="F33" i="20"/>
  <c r="F32" i="20"/>
  <c r="F31" i="20"/>
  <c r="F30" i="20"/>
  <c r="F29" i="20"/>
  <c r="F28" i="20"/>
  <c r="F27" i="20"/>
  <c r="H27" i="19"/>
  <c r="H33" i="19"/>
  <c r="H32" i="19"/>
  <c r="H31" i="19"/>
  <c r="H30" i="19"/>
  <c r="H29" i="19"/>
  <c r="H28" i="19"/>
  <c r="H26" i="19"/>
  <c r="E33" i="19"/>
  <c r="G33" i="19" s="1" a="1"/>
  <c r="G33" i="19" s="1"/>
  <c r="E32" i="19"/>
  <c r="G32" i="19" s="1" a="1"/>
  <c r="G32" i="19" s="1"/>
  <c r="E31" i="19"/>
  <c r="E30" i="19"/>
  <c r="E29" i="19"/>
  <c r="E28" i="19"/>
  <c r="G28" i="19" s="1" a="1"/>
  <c r="G28" i="19" s="1"/>
  <c r="E27" i="19"/>
  <c r="G27" i="19" s="1" a="1"/>
  <c r="G27" i="19" s="1"/>
  <c r="G31" i="19" a="1"/>
  <c r="G31" i="19" s="1"/>
  <c r="G30" i="19" a="1"/>
  <c r="G30" i="19" s="1"/>
  <c r="G29" i="19" a="1"/>
  <c r="G29" i="19" s="1"/>
  <c r="E26" i="19"/>
  <c r="G26" i="19" s="1" a="1"/>
  <c r="G26" i="19" s="1"/>
  <c r="F33" i="18" a="1"/>
  <c r="F33" i="18" s="1"/>
  <c r="F32" i="18" a="1"/>
  <c r="F32" i="18" s="1"/>
  <c r="F31" i="18" a="1"/>
  <c r="F31" i="18" s="1"/>
  <c r="H31" i="18" s="1"/>
  <c r="F30" i="18" a="1"/>
  <c r="F30" i="18" s="1"/>
  <c r="F29" i="18" a="1"/>
  <c r="F29" i="18" s="1"/>
  <c r="F28" i="18" a="1"/>
  <c r="F28" i="18" s="1"/>
  <c r="F27" i="18" a="1"/>
  <c r="F27" i="18" s="1"/>
  <c r="F26" i="18" a="1"/>
  <c r="F26" i="18" s="1"/>
  <c r="H26" i="18" s="1"/>
  <c r="C26" i="10" l="1"/>
  <c r="E26" i="10" s="1"/>
  <c r="H30" i="18"/>
  <c r="H32" i="18"/>
  <c r="H33" i="18"/>
  <c r="H27" i="18"/>
  <c r="H29" i="18"/>
  <c r="H28" i="18"/>
  <c r="E24" i="7"/>
  <c r="E33" i="18"/>
  <c r="E32" i="18"/>
  <c r="E31" i="18"/>
  <c r="E30" i="18"/>
  <c r="E29" i="18"/>
  <c r="E28" i="18"/>
  <c r="E27" i="18"/>
  <c r="E26" i="18"/>
  <c r="F33" i="14"/>
  <c r="F32" i="14"/>
  <c r="F31" i="14"/>
  <c r="F30" i="14"/>
  <c r="F29" i="14"/>
  <c r="F28" i="14"/>
  <c r="F27" i="14"/>
  <c r="L27" i="11"/>
  <c r="D25" i="7" l="1"/>
  <c r="D22" i="7"/>
  <c r="D24" i="7" l="1"/>
  <c r="D13" i="7"/>
  <c r="D20" i="7"/>
  <c r="D15" i="7"/>
  <c r="D17" i="7"/>
  <c r="D19" i="7"/>
  <c r="D16" i="7"/>
  <c r="D18" i="7"/>
  <c r="D26" i="7"/>
  <c r="D27" i="7"/>
  <c r="D14" i="7"/>
  <c r="D21" i="7"/>
  <c r="D23" i="7" l="1"/>
  <c r="D28"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<sst xmlns="http://schemas.openxmlformats.org/spreadsheetml/2006/main" count="694" uniqueCount="283">
  <si>
    <t>Doel</t>
  </si>
  <si>
    <t>Scope</t>
  </si>
  <si>
    <t>Meting</t>
  </si>
  <si>
    <t>Tijdgebonden</t>
  </si>
  <si>
    <t>Score</t>
  </si>
  <si>
    <t>KPI</t>
  </si>
  <si>
    <t>O1</t>
  </si>
  <si>
    <t>O2</t>
  </si>
  <si>
    <t>O3</t>
  </si>
  <si>
    <t>Binnenklimaat</t>
  </si>
  <si>
    <t>Aantal storingen</t>
  </si>
  <si>
    <t>Actie gericht</t>
  </si>
  <si>
    <t>Periode</t>
  </si>
  <si>
    <t>Aantal Storingen</t>
  </si>
  <si>
    <t>Correctie</t>
  </si>
  <si>
    <t>Behaalde punten</t>
  </si>
  <si>
    <t>Opmerking/verbeteractie</t>
  </si>
  <si>
    <t>Maand</t>
  </si>
  <si>
    <t>%</t>
  </si>
  <si>
    <t>Functiehersteltijd</t>
  </si>
  <si>
    <t>Conditie</t>
  </si>
  <si>
    <t>Code</t>
  </si>
  <si>
    <t>Ontzorging</t>
  </si>
  <si>
    <t>KPI / PI</t>
  </si>
  <si>
    <t>Weeg
factor</t>
  </si>
  <si>
    <t>Energiebesparing</t>
  </si>
  <si>
    <t>EB1</t>
  </si>
  <si>
    <t>KPI Energiebesparing</t>
  </si>
  <si>
    <t>EB2</t>
  </si>
  <si>
    <t>KPI Optimalisatie energieverbruik</t>
  </si>
  <si>
    <t>Samenwerking</t>
  </si>
  <si>
    <t>Rapportages</t>
  </si>
  <si>
    <t>Klachten</t>
  </si>
  <si>
    <t>Wet- en regelgeving</t>
  </si>
  <si>
    <t>Bedrijfscontinuïteit</t>
  </si>
  <si>
    <t>Verbetervoorstellen</t>
  </si>
  <si>
    <t>BK1</t>
  </si>
  <si>
    <t>BK</t>
  </si>
  <si>
    <t>KPI Binnenklimaat</t>
  </si>
  <si>
    <t>BC1</t>
  </si>
  <si>
    <t>BC2</t>
  </si>
  <si>
    <t>BC3</t>
  </si>
  <si>
    <t>BC</t>
  </si>
  <si>
    <t>KPI Bedrijfscontinuïteit</t>
  </si>
  <si>
    <t>O</t>
  </si>
  <si>
    <t>KPI Ontzorging</t>
  </si>
  <si>
    <t>W&amp;R</t>
  </si>
  <si>
    <t>KPI Wet- en regelgeving</t>
  </si>
  <si>
    <t>EB</t>
  </si>
  <si>
    <t>Werkzaamheden volgens planning</t>
  </si>
  <si>
    <t>Behaalde punten gemiddeld</t>
  </si>
  <si>
    <t>Definitie</t>
  </si>
  <si>
    <t>De conditie van de aan de opdrachtnemer toebedeelde installaties, beoordeeld volgens de NEN2767-methodiek.</t>
  </si>
  <si>
    <t>Het aantal onderhoudswerkzaamheden welke volgens de eerder afgegeven planning zijn uitgevoerd, in verhouding tot het aantal geplande werkzaamheden in diezelfde periode.</t>
  </si>
  <si>
    <t>Het aantal geregistreerde storingen met betrekking tot de aan de opdrachtnemer toebedeelde assets.</t>
  </si>
  <si>
    <t>Het aantal storingen die binnen de bepaalde functiehersteltijd voor de desbetreffende asset zijn verholpen</t>
  </si>
  <si>
    <t>het beoordelen van de samenwerking tussen opdrachtgever en opdrachtnemer in relatie tot de afspraken uit de SLA en alle bijlagen.</t>
  </si>
  <si>
    <t>Het tijdig en volgens het gewenste format aanleveren van de gevraagde rapportages.</t>
  </si>
  <si>
    <t>het tijdig en volgens het gewenste format aanleveren van verbetervoorstellen volgens de eisen uit de SLA en alle bijlagen.</t>
  </si>
  <si>
    <t>Het voldoen aan alle geldende wet- en regelgeving</t>
  </si>
  <si>
    <t>De mate waarin opdrachtnemer bijdraagt aan het besparen van energie door het correct uitvoeren van beheer- en onderhoud aan de hem toebedeelde assets.</t>
  </si>
  <si>
    <t>De mate waarin opdrachtnemer de aan hem toebedeelde assets analyseert en het functioneren van de installatie verbeterd waardoor het onnodig energiegebruik tot een minimum beperkt wordt.</t>
  </si>
  <si>
    <t xml:space="preserve">Het aantal geregistreerde klachten met betrekking tot het binnenklimaat die gerelateerd kunnen worden aan de prestaties van de aan de opdrachtnemer toebedeelde assets. Klachten van AFM, uit Topdesk als meting. </t>
  </si>
  <si>
    <t>BK1: Klachten</t>
  </si>
  <si>
    <t>Alle assets binnen de inkoopovereenkomst</t>
  </si>
  <si>
    <t xml:space="preserve">Het totaal aantal klachten die door de gebruikers gemeld zijn en waarbij de oorzaak van de klacht gerelateerd kan worden aan het (niet) functioneren van de asset(s) binnen de inkoopovereenkomst. </t>
  </si>
  <si>
    <t>Omschrijving</t>
  </si>
  <si>
    <t>Verantwoordelijke meting</t>
  </si>
  <si>
    <t>Als de gewenste KPI-score niet behaald wordt stelt de opdrachtnemer een actieplan op met een analyse van de klachten, adviezen en verbeteracties, rapporteert dit aan de opdrachtgever en voert dit uit.</t>
  </si>
  <si>
    <t>De meting vindt 1x per kwartaal plaats, over het afgelopen kwartaal.</t>
  </si>
  <si>
    <t>BK2: Conditie</t>
  </si>
  <si>
    <t>BC1: Werkzaamheden volgens planning</t>
  </si>
  <si>
    <t>BC2: Aantal storingen</t>
  </si>
  <si>
    <t>BC3: Functiehersteltijd</t>
  </si>
  <si>
    <t>O1: Samenwerking</t>
  </si>
  <si>
    <t>O2: Rapportages</t>
  </si>
  <si>
    <t>O3: Verbetervoorstellen</t>
  </si>
  <si>
    <t>WR1: Wet- en regelgeving</t>
  </si>
  <si>
    <t>EB1: Energiebesparing</t>
  </si>
  <si>
    <t>EB2: Optimalisatie energieverbruik</t>
  </si>
  <si>
    <t>Het in stand houden van de assets</t>
  </si>
  <si>
    <t>De actuele conditiescore, volgens de NEN2767, van de assets waarop een meting is verricht en de conditiescore waaraan de assets op het moment van meten aan moeten voldoen.</t>
  </si>
  <si>
    <t>Opdrachtgever</t>
  </si>
  <si>
    <t>De opdrachtgever (of een door de opdrachtgever aangestelde onafhankelijke derde) meet periodiek en steekproefgewijs de conditie van de assets conform de NEN2767 methodiek. Per meting wordt de conditie van circa 25% van het totaal aantal assets (zoals vastgelegd in de Asset database) gemeten.</t>
  </si>
  <si>
    <t>Opdrachtnemer.</t>
  </si>
  <si>
    <t>Als de gewenste KPI-score niet behaald wordt stelt de opdrachtnemer een actieplan op met verbeteracties, rapporteert dit aan de opdrachtgever en voert dit uit.</t>
  </si>
  <si>
    <t>De meting vindt 1x per kalenderjaar plaats.</t>
  </si>
  <si>
    <t>Het aantal assets waarbij de conditiescore voldoet aan de gestelde eisen, in relatie tot het aantal assets waarop een conditiemeting is verricht. Dit wordt uitgedrukt in het percentage van de assets dat voldoet aan de gestelde eisen.</t>
  </si>
  <si>
    <t>Het conform de vastgestelde planning uitvoeren van onderhouds-, certificerings- en keuringswerkzaamheden waarmee de bedrijfsconitunïteit geborgd wordt en er minimale overlast voor de gebruiker is.</t>
  </si>
  <si>
    <t>Het totaal aantal werkzaamheden welke volgens de opgestelde planning zijn uitgevoerd, in relatie tot het aantal werkzaamheden die door de opdrachtnemer zijn uitgevoerd.</t>
  </si>
  <si>
    <t>Alle onderhouds-, certificerings- en keuringswerkzaamheden, exclusief het oplossen van storingen en klachten.</t>
  </si>
  <si>
    <t>Registratie van alle uitgevoerde onderhouds-, certificerings- en keuringswerkzaamheden in het systeem van opdrachtnemer.</t>
  </si>
  <si>
    <t>Als de gewenste KPI-score niet behaald wordt stelt de opdrachtnemer een actieplan op met verbeteracties, rapporteert deze aan opdrachtgever en voert dit uit.</t>
  </si>
  <si>
    <t>Het aantal uitgevoerde werkzaamheden volgens planning, in verhouding tot alle geplande werkzaamheden in dezelfde periode. Dit wordt uitgedrukt in een percentage (uitgevoerd volgens planning/aantal geplande werkzaamheden).</t>
  </si>
  <si>
    <t>Het minimaliseren van het aantal storingen.</t>
  </si>
  <si>
    <t>Het totaal aantal geregistreerde storingen die binnen de verantwoordelijkheid van de opdrachtnemer vallen.</t>
  </si>
  <si>
    <t>Het totaal aantal geregistreerde storingen die binnen de verantwoordelijkheid van de opdrachtnemer vallen, zoals geregistreerd in de systemen (Topdesk en het systeem van de opdrachtnemer).</t>
  </si>
  <si>
    <t>Als de gewenste KPI-score niet behaald wordt stelt de opdrachtnemer een actieplan op met een analyse van de storingen, adviezen en verbeteracties, rapporteert dit aan de opdrachtgever en voert dit uit.</t>
  </si>
  <si>
    <t>Het totaal aantal storingen binnen de meetperiode, in relatie tot het maximaal aantal toegestande storingen binnen dezelfde meetperiode.</t>
  </si>
  <si>
    <t>Het totaal aantal terechte klachten binnen de meetperiode, in relatie tot het maximaal aantal toegestane terechte klachten binnen dezelfde meetperiode.</t>
  </si>
  <si>
    <t>Het binnen de afgesproken tijd herstellen van storingen, waarbij de functie van de asset(s) of installatie tijdelijk hersteld wordt door een (nood) reparatie of er een alternatief wordt geplaatst.</t>
  </si>
  <si>
    <t xml:space="preserve">De tijd vanaf het moment dat de storing bij de opdrachtnemer is gemeld, of door de opdrachtnemer is geconstateerd, tot aan het moment dat de functie weer is hersteld. </t>
  </si>
  <si>
    <t xml:space="preserve">Het totaal aantal storingen binnen de meetperiode waarbij de vereiste functieherstel is gehaald, in relatie tot het totaal  aantal storingen binnen dezelfde periode. Dit wordt uitgedrukt in een percentage van het aantal assets dat voldoet aan de eis. </t>
  </si>
  <si>
    <t>Het hebben van een optimale samenwerking waarbij zowel opdrachtgever als opdrachtnemer hetzelfde doel voor ogen hebben</t>
  </si>
  <si>
    <t>Alle activiteiten die opdrachtnemer uitvoert voor opdrachtgever binnen de inkoopovereenkomst.</t>
  </si>
  <si>
    <t>Het tijdig herstellen van de functie van de asset(s) of installatie waardoor de overlast en risico's van opdrachtgever tot een minimum beperkt worden.</t>
  </si>
  <si>
    <t xml:space="preserve">Het meten van verschillende samenwerkingsaspecten met gebruik van een beoordelingsformulier. Elk aspect kan worden gescoord van 10 (uitstekend) tot 1 (zeer slecht). </t>
  </si>
  <si>
    <t>Verschillende personen binnen de facilitaire organisatie van opdrachtgever vullen het formulier in. het gemiddelde daarvan wordt als score ingevuld per aspect. Opdrachtnemer beoordeelt opdrachtgever volgens hetzelfde beoordelingsformulier. Deze beoordeling is enkel indicatief en toont de perceptie van opdrachtnemer over de samenwerking.</t>
  </si>
  <si>
    <t>Als één van de partijen de gewenste score niet haalt, stelt deze partij een actieplan op met verbeteracties en voert deze uit.</t>
  </si>
  <si>
    <t>De meting vindt 1x per half jaar plaats, over het afgelopen kwartaal.</t>
  </si>
  <si>
    <t xml:space="preserve">De score bestaat uit het gemiddelde van de score per aspect volgens het beoordelingsformulier. </t>
  </si>
  <si>
    <t>Het verkrijgen van rapportages die opdrachtgever informatie verschaffen over de werkzaamheden van opdrachtnemer en opdrachtgever in staat stelt om de dienstverlening aan te sturen.</t>
  </si>
  <si>
    <t>De rapportages zijn opgesteld volgens de eisen uit de inkoopovereenkomst. De rapportages bevatten informatie waarmee opdrachtgever zowel zijn eigen dienstverlening als de dienstverlening van opdrachtnemer kan verbeteren.</t>
  </si>
  <si>
    <t>Alle rapportages zoals vastgelegd in de inkoopovereenkomst.</t>
  </si>
  <si>
    <t>Bij elk verstrekt rapport wordt beoordeeld of deze tijdig is aangeleverd en of het rapport de gevraagde informatie bevat. Wanneer één of meerdere rapporten langer dan een maand na de afgesproken datum niet is aangeleverd, wordt de KPI voor het eerstvolgende meetmoment met de laagste score beoordeeld.</t>
  </si>
  <si>
    <t>Opdrachtgever.</t>
  </si>
  <si>
    <t>Als de gewenste score niet wordt behaald stelt opdrachtnemer een nieuwe versie van het rapport op en verstrekt deze aan opdrachtgever. Opdrachtgever beoordeelt dit rapport op eenzelfde wijze.</t>
  </si>
  <si>
    <t>De meting vindt 1x per kwartaal plaats, hierbij worden de rapporten beoordeeld die in het afgelopen kwartaal aangeleverd moesten worden.</t>
  </si>
  <si>
    <t>De score bestaat uit een totaal aantal behaalde punten, in relatie tot het maximaal aantal te behalen punten in dat kwartaal.</t>
  </si>
  <si>
    <t>Het verkrijgen van nieuwe inzichten over asset(s) en installaties waarmee de prestaties verbeterd kunnen worden of het risico en overlast richting de gebruiker verkleind kan worden.</t>
  </si>
  <si>
    <t>Het aanleveren van verbetervoorstellen, gericht op het verbeteren van de prestaties van de asset(s), installaties en de algehele dienstverlening. De verbetervoorstellen geven opdrachtgever de mogelijkheid om beslissingen te nemen waarmee de kwaliteit van het beheer- en onderhoud verhoogd wordt en de facilitaire organisatie een betere aansluiting zoekt bij de doelstellingen van de eigen organisatie.</t>
  </si>
  <si>
    <t>Alle activiteiten die opdrachtnemer uitvoert binnen de inkoopovereenkomst.</t>
  </si>
  <si>
    <t>Het tijdig aanleveren van het gewenste aantal verbetervoorstellen volgens de eisen uit de inkoopovereenkomst.</t>
  </si>
  <si>
    <t>Als de gewenste KPI-score niet behaald wordt stelt de opdrachtnemer de gewenste verbetervoorstellen op binnen een termijn van één maand na de beoordeling.</t>
  </si>
  <si>
    <t>Het totaal aantal aangeleverde verbetervoorstellen die voldoen aan de eisen uit de inkoopovereenkomst,</t>
  </si>
  <si>
    <t>De asset(s), installaties en de dienstverlening van de opdrachtnemer moeten voldoen aan alle geldende wet- en regelgeving.</t>
  </si>
  <si>
    <t>De actuele status van de geldende wet- en regelgeving waar deze van toepassing is, in relatie tot de verloopdatum van diezelfde status.</t>
  </si>
  <si>
    <t>Alle assets binnen de inkoopovereenkomst en alle werkzaamheden die door de opdrachtnemer worden verricht.</t>
  </si>
  <si>
    <t>Steekproefgewijs wordt de wet- en regelgeving gecontroleerd op de actuele status en of voldaan wordt aan de gestelde eisen.</t>
  </si>
  <si>
    <t>het aantal aspecten dat voldoet aan de gestelde eisen, in relatie tot het totaal aantal aspecten waarop een meting is verricht. Dit wordt uitgedrukt in het percentage van de aspecten dat voldoet aan de gestelde eisen.</t>
  </si>
  <si>
    <t>Het waar mogelijk besparen van energie (elektriciteit, gas en/of warmte) en/of het bewerkstelligen van een besparing op de CO2-uitstoot.</t>
  </si>
  <si>
    <t>Het aanleveren van het aantal gestelde verbetervoorstellen waarmee energie bespaard kan worden, opgesteld volgens de eisen uit de inkoopovereenkomst.</t>
  </si>
  <si>
    <t>Alle assets binnen de inkoopovereenkomst.</t>
  </si>
  <si>
    <t>Na ontvangst van elk verbetervoorstel wordt deze door opdrachtgever beoordeeld of deze voldoet aan de eisen die zijn vastgelegd in de inkoopovereenkomst.</t>
  </si>
  <si>
    <t>Als de verbetervoorstellen niet voldoen aan de gestelde eisen past opdrachtnemer deze aan en dient het aangepaste voorstel opnieuw in bij opdrachtgever. Deze beoordeelt het aangepaste voorstel. Wanneer opdrachtnemer later dan één maand na de deadline voor de gestelde verbetervoorstellen niet het minimale aantal heeft behaald, ontvangt de opdrachtnemer de laagst haalbare KPI-score voor diezelfde periode.</t>
  </si>
  <si>
    <t>Het aantal verbetervoorstellen dat voldoet aan de gestelde eisen, in relatie tot het aantal ingediende verbetervoorstellen en het minimaal aantal verbetervoorstellen volgens de inkoopovereenkomst.</t>
  </si>
  <si>
    <t>Het optimaal laten functioneren van de aanwezige assets en installaties waardoor het energiegebruik geoptimaliseerd is.</t>
  </si>
  <si>
    <t>Het steekproefgewijs controleren van installaties op het optimaal functioneren. Bijvoorbeeld: Of de koelinstallatie de opgegeven COP behaald, of installaties tegelijk verwarmen en koelen, of de stooklijnen correct zijn ingesteld, juiste luchtverplaatsing van de LBK's, etc.</t>
  </si>
  <si>
    <t>Alle assets en installaties binnen de inkoopovereenkomst.</t>
  </si>
  <si>
    <t>In overleg tussen opdrachtgever en opdrachtnemer worden elk kwartaal enkele installaties gekozen waar opdrachtnemer de functionele controle op uit moet voeren. Na afloop van datzelfde kwartaal moet opdrachtnemer aantonen dat de installaties gecontroleerd en, indien van toepassing, geoptimaliseerd zijn.</t>
  </si>
  <si>
    <t>Als de gewenste score niet wordt behaald stelt opdrachtnemer een actieplan op met verbeteracties, rapporteert dit aan opdrachtgever en voert dit uit.</t>
  </si>
  <si>
    <t>De score wordt behaald aan de hand van het aantal uitgevoerde controles en of deze controles inhoudelijk bijdragen aan het realiseren van het doel.</t>
  </si>
  <si>
    <t>Aantal Klachten</t>
  </si>
  <si>
    <t>Opmerking/ verbeteractie</t>
  </si>
  <si>
    <t>Aantal geïnspecteerde elementen (assetregels)</t>
  </si>
  <si>
    <t>Aantal elementen (assetregels)
voldoet aan gestelde eis</t>
  </si>
  <si>
    <t>Percentage
voldoet aan gestelde eis</t>
  </si>
  <si>
    <t>Behaalde (%) punten</t>
  </si>
  <si>
    <t>Percentage voldoet 
aan gestelde eis</t>
  </si>
  <si>
    <t>Uitstekend</t>
  </si>
  <si>
    <t>Zeer goed</t>
  </si>
  <si>
    <t>Goed</t>
  </si>
  <si>
    <t>Ruim voldoende</t>
  </si>
  <si>
    <t>Voldoende</t>
  </si>
  <si>
    <t>Onvoldoende</t>
  </si>
  <si>
    <t>Ruim onvoldoende</t>
  </si>
  <si>
    <t>Slecht</t>
  </si>
  <si>
    <t>Zeer slecht</t>
  </si>
  <si>
    <t>Totaal behaalde score</t>
  </si>
  <si>
    <t>Communicatie: tijdigheid en kwalitatief goede informatievoorziening</t>
  </si>
  <si>
    <t>Processen</t>
  </si>
  <si>
    <t>Proactiviteit</t>
  </si>
  <si>
    <t>Resultaatgerichtheid</t>
  </si>
  <si>
    <t>Competenties: kwaliteit vertegenwoordiging op operationeel niveau en tactisch niveau</t>
  </si>
  <si>
    <t>Totaal behaalde punten</t>
  </si>
  <si>
    <t>Voorstelnr</t>
  </si>
  <si>
    <t>Minimaal 1 voorstel met onderwerp:</t>
  </si>
  <si>
    <t>Terugverdientijd binnen 5 jaar?
(ja=2/nee=0 punten)</t>
  </si>
  <si>
    <t>Investering / kg CO2 besparing
&lt; 2 €/kg =  2 punten
2 - 5 €/kg =  1 punt
&gt; 5 €/kg =  0,5 punt</t>
  </si>
  <si>
    <t>Q1 2024</t>
  </si>
  <si>
    <t>Q2 2024</t>
  </si>
  <si>
    <t>Q3 2024</t>
  </si>
  <si>
    <t>Q4 2024</t>
  </si>
  <si>
    <t>Q1 2025</t>
  </si>
  <si>
    <t>Q2 2025</t>
  </si>
  <si>
    <t>Q3 2025</t>
  </si>
  <si>
    <t>Q4 2025</t>
  </si>
  <si>
    <t>SCORE</t>
  </si>
  <si>
    <t>&gt; 92%</t>
  </si>
  <si>
    <t>=&gt;9</t>
  </si>
  <si>
    <t>&lt;=4</t>
  </si>
  <si>
    <t>&gt;= 12</t>
  </si>
  <si>
    <t>&gt;= 10</t>
  </si>
  <si>
    <t>&gt;= 8</t>
  </si>
  <si>
    <t xml:space="preserve">&gt;= 6 </t>
  </si>
  <si>
    <t>&gt;= 4</t>
  </si>
  <si>
    <t>&lt; 4</t>
  </si>
  <si>
    <t>Aantal geplande werkzaamheden</t>
  </si>
  <si>
    <t>Aantal uitgevoerde werkzaamheden volgens planning</t>
  </si>
  <si>
    <t>Percentage</t>
  </si>
  <si>
    <t>Norm 
Aantal storingen 2024</t>
  </si>
  <si>
    <t>Aantal Storingen
opgelost binnen functiehersteltijd</t>
  </si>
  <si>
    <t>Behaalde score</t>
  </si>
  <si>
    <t>OPDRACHTGEVER</t>
  </si>
  <si>
    <t>OPDRACHTNEMER</t>
  </si>
  <si>
    <t>Q1-Q2 2024</t>
  </si>
  <si>
    <t>Q3-Q4 2024</t>
  </si>
  <si>
    <t>Q1-Q2 2025</t>
  </si>
  <si>
    <t>Q3-Q4 2025</t>
  </si>
  <si>
    <t>Aantal aan te leveren rapportages</t>
  </si>
  <si>
    <t>Aantal aangeleverde rapportages</t>
  </si>
  <si>
    <t>Aantal rapportages voldoet aan norm</t>
  </si>
  <si>
    <t>Aantal gecontroleerde wettelijke verplichtingen</t>
  </si>
  <si>
    <t>Aantal verplichtingen voldoen</t>
  </si>
  <si>
    <t>Aantal gecontroleerde assets</t>
  </si>
  <si>
    <t>BK2</t>
  </si>
  <si>
    <t>X</t>
  </si>
  <si>
    <t>1.</t>
  </si>
  <si>
    <t>Datum</t>
  </si>
  <si>
    <t>:</t>
  </si>
  <si>
    <t>Versie</t>
  </si>
  <si>
    <t>Opgesteld door</t>
  </si>
  <si>
    <t>0.</t>
  </si>
  <si>
    <t>KPI Dashboard</t>
  </si>
  <si>
    <t>1.0</t>
  </si>
  <si>
    <t>KPI BK1</t>
  </si>
  <si>
    <t>11.</t>
  </si>
  <si>
    <t>KPI EB2</t>
  </si>
  <si>
    <t>10.</t>
  </si>
  <si>
    <t>KPI EB1</t>
  </si>
  <si>
    <t>9.</t>
  </si>
  <si>
    <t>KPI WR1</t>
  </si>
  <si>
    <t>KPI O3</t>
  </si>
  <si>
    <t>8.</t>
  </si>
  <si>
    <t>7.</t>
  </si>
  <si>
    <t>KPI O2</t>
  </si>
  <si>
    <t>KPI O1</t>
  </si>
  <si>
    <t>6.</t>
  </si>
  <si>
    <t>5.</t>
  </si>
  <si>
    <t>KPI BC3</t>
  </si>
  <si>
    <t>4.</t>
  </si>
  <si>
    <t>KPI BC2</t>
  </si>
  <si>
    <t>3.</t>
  </si>
  <si>
    <t>KPI BC1</t>
  </si>
  <si>
    <t>2.</t>
  </si>
  <si>
    <t>KPI BK2</t>
  </si>
  <si>
    <t>Het minimaliseren van het aantal klachten van gebruikers.</t>
  </si>
  <si>
    <t>Klachtenregistratie in de systemen (Topdesk en het systeem van de opdrachtnemer).</t>
  </si>
  <si>
    <t>&gt;8</t>
  </si>
  <si>
    <t>Norm 
Aantal klachten 2024</t>
  </si>
  <si>
    <t>&gt; 98%</t>
  </si>
  <si>
    <t>&gt; 96%</t>
  </si>
  <si>
    <t>&gt; 94%</t>
  </si>
  <si>
    <t>&lt; 90%</t>
  </si>
  <si>
    <t>&gt;= 90%</t>
  </si>
  <si>
    <t>&gt; 60</t>
  </si>
  <si>
    <t>&lt;= 60</t>
  </si>
  <si>
    <t>&lt;= 20</t>
  </si>
  <si>
    <t>&lt;= 30</t>
  </si>
  <si>
    <t>&lt;= 40</t>
  </si>
  <si>
    <t>&lt;= 50</t>
  </si>
  <si>
    <t>Totaal aantal storingen</t>
  </si>
  <si>
    <t>&gt;= 95%</t>
  </si>
  <si>
    <t>&gt;= 92%</t>
  </si>
  <si>
    <t>&gt;= 88%</t>
  </si>
  <si>
    <t>&gt;= 85%</t>
  </si>
  <si>
    <t>&lt; 85%</t>
  </si>
  <si>
    <t>Totaal aantal storingen opgelost binnen functiehersteltijd</t>
  </si>
  <si>
    <t>&gt;= 80%</t>
  </si>
  <si>
    <t>&gt;= 70%</t>
  </si>
  <si>
    <t>&gt;= 60%</t>
  </si>
  <si>
    <t>&gt;= 50%</t>
  </si>
  <si>
    <t>&lt;= 50%</t>
  </si>
  <si>
    <t>Totaal aantal goedgekeurde rapportages</t>
  </si>
  <si>
    <t>Norm aantal voorstellen per half jaar</t>
  </si>
  <si>
    <t>Aantal voorstellen per half jaar</t>
  </si>
  <si>
    <t>Verbetering comfort
(ja=2/gelijkwaardig=1/nee=0 punten)</t>
  </si>
  <si>
    <t>Verbetering safety
(ja=2/gelijkwaardig=1/nee=0 punten)</t>
  </si>
  <si>
    <t>Verbetering bedrijfscontinuïteit? (ja=2/gelijkwaardig=1/nee=0 punten)</t>
  </si>
  <si>
    <t>Verbetering van functioneren asset en/of installatie? (ja=2/nee=0 punten)</t>
  </si>
  <si>
    <t>Verbetervoorstel voldoet aan alle gestelde eisen? (ja=2/nee=0 punten)</t>
  </si>
  <si>
    <t>&gt;= 98%</t>
  </si>
  <si>
    <t xml:space="preserve"> </t>
  </si>
  <si>
    <t>&gt;= 96%</t>
  </si>
  <si>
    <t>&gt;= 94%</t>
  </si>
  <si>
    <t>&lt;20</t>
  </si>
  <si>
    <t>&gt;= 20</t>
  </si>
  <si>
    <t>&gt;= 40</t>
  </si>
  <si>
    <t>&gt;= 60</t>
  </si>
  <si>
    <t>&gt;= 80</t>
  </si>
  <si>
    <t>&gt;= 100</t>
  </si>
  <si>
    <t>Totaal aantal</t>
  </si>
  <si>
    <t>Gemeente Hilversum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</si>
</sst>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Calibri"/>
      <family val="2"/>
      <scheme val="minor"/>
    </font>
    <font>
      <sz val="10"/>
      <color theme="1"/>
      <name val="Arial"/>
      <family val="2"/>
    </font>
    <font>
      <sz val="10"/>
      <color theme="1"/>
      <name val="Arial"/>
      <family val="2"/>
    </font>
    <font>
      <sz val="10"/>
      <color rgb="FF000000"/>
      <name val="Arial"/>
      <family val="2"/>
    </font>
    <font>
      <b/>
      <sz val="10"/>
      <color rgb="FF000000"/>
      <name val="Arial"/>
      <family val="2"/>
    </font>
    <font>
      <sz val="11"/>
      <color theme="1"/>
      <name val="Calibri"/>
      <family val="2"/>
      <scheme val="minor"/>
    </font>
    <font>
      <b/>
      <sz val="10"/>
      <name val="Arial"/>
      <family val="2"/>
    </font>
    <font>
      <sz val="10"/>
      <name val="Arial"/>
      <family val="2"/>
    </font>
    <font>
      <b/>
      <sz val="10"/>
      <color theme="1"/>
      <name val="Arial"/>
      <family val="2"/>
    </font>
    <font>
      <b/>
      <sz val="10"/>
      <color theme="0"/>
      <name val="Arial"/>
      <family val="2"/>
    </font>
    <font>
      <b/>
      <sz val="14"/>
      <color theme="0"/>
      <name val="Arial"/>
      <family val="2"/>
    </font>
    <font>
      <b/>
      <sz val="14"/>
      <color theme="1"/>
      <name val="Arial"/>
      <family val="2"/>
    </font>
    <font>
      <b/>
      <sz val="11"/>
      <color theme="1"/>
      <name val="Calibri"/>
      <family val="2"/>
      <scheme val="minor"/>
    </font>
    <font>
      <sz val="11"/>
      <color theme="1"/>
      <name val="Arial"/>
      <family val="2"/>
    </font>
    <font>
      <b/>
      <sz val="11"/>
      <color theme="1"/>
      <name val="Arial"/>
      <family val="2"/>
    </font>
    <font>
      <sz val="14"/>
      <color theme="1"/>
      <name val="Arial"/>
      <family val="2"/>
    </font>
    <font>
      <b/>
      <sz val="11"/>
      <name val="Arial"/>
      <family val="2"/>
    </font>
    <font>
      <b/>
      <sz val="18"/>
      <color theme="1"/>
      <name val="Arial"/>
      <family val="2"/>
    </font>
    <font>
      <i/>
      <sz val="14"/>
      <color theme="1"/>
      <name val="Arial"/>
      <family val="2"/>
    </font>
    <font>
      <sz val="11"/>
      <name val="Arial"/>
      <family val="2"/>
    </font>
  </fonts>
  <fills count="14">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3" tint="0.39997558519241921"/>
        <bgColor indexed="64"/>
      </patternFill>
    </fill>
    <fill>
      <patternFill patternType="solid">
        <fgColor theme="0"/>
        <bgColor indexed="64"/>
      </patternFill>
    </fill>
    <fill>
      <patternFill patternType="solid">
        <fgColor rgb="FF009DDD"/>
        <bgColor indexed="64"/>
      </patternFill>
    </fill>
  </fills>
  <borders count="78">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hair">
        <color indexed="64"/>
      </right>
      <top/>
      <bottom style="medium">
        <color indexed="64"/>
      </bottom>
      <diagonal/>
    </border>
    <border>
      <left/>
      <right style="hair">
        <color indexed="64"/>
      </right>
      <top style="thin">
        <color indexed="64"/>
      </top>
      <bottom style="medium">
        <color indexed="64"/>
      </bottom>
      <diagonal/>
    </border>
    <border>
      <left/>
      <right style="hair">
        <color indexed="64"/>
      </right>
      <top style="medium">
        <color indexed="64"/>
      </top>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5" fillId="0" borderId="0" applyFont="0" applyFill="0" applyBorder="0" applyAlignment="0" applyProtection="0"/>
  </cellStyleXfs>
  <cellXfs count="346">
    <xf numFmtId="0" fontId="0" fillId="0" borderId="0" xfId="0"/>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9" fillId="8" borderId="28" xfId="0" applyFont="1" applyFill="1" applyBorder="1" applyAlignment="1">
      <alignment vertical="center" wrapText="1"/>
    </xf>
    <xf numFmtId="0" fontId="9" fillId="8" borderId="29" xfId="0" applyFont="1" applyFill="1" applyBorder="1" applyAlignment="1">
      <alignment vertical="center" wrapText="1"/>
    </xf>
    <xf numFmtId="0" fontId="3" fillId="8" borderId="14" xfId="0" applyFont="1" applyFill="1" applyBorder="1" applyAlignment="1">
      <alignment horizontal="left" vertical="center" wrapText="1"/>
    </xf>
    <xf numFmtId="0" fontId="7" fillId="8" borderId="14" xfId="0" applyFont="1" applyFill="1" applyBorder="1" applyAlignment="1">
      <alignment horizontal="left" vertical="center" wrapText="1"/>
    </xf>
    <xf numFmtId="0" fontId="9" fillId="8" borderId="31" xfId="0" applyFont="1" applyFill="1" applyBorder="1" applyAlignment="1">
      <alignment horizontal="center" vertical="center" wrapText="1"/>
    </xf>
    <xf numFmtId="1" fontId="9" fillId="8" borderId="32" xfId="0" applyNumberFormat="1" applyFont="1" applyFill="1" applyBorder="1" applyAlignment="1">
      <alignment horizontal="center" vertical="center" wrapText="1"/>
    </xf>
    <xf numFmtId="0" fontId="4" fillId="8" borderId="34" xfId="0" applyFont="1" applyFill="1" applyBorder="1" applyAlignment="1">
      <alignment horizontal="left" vertical="center" wrapText="1"/>
    </xf>
    <xf numFmtId="0" fontId="6" fillId="5" borderId="8" xfId="0" applyFont="1" applyFill="1" applyBorder="1" applyAlignment="1">
      <alignment horizontal="center" vertical="center" wrapText="1"/>
    </xf>
    <xf numFmtId="0" fontId="9" fillId="5" borderId="35" xfId="0" applyFont="1" applyFill="1" applyBorder="1" applyAlignment="1">
      <alignment vertical="center" wrapText="1"/>
    </xf>
    <xf numFmtId="0" fontId="9" fillId="5" borderId="36" xfId="0" applyFont="1" applyFill="1" applyBorder="1" applyAlignment="1">
      <alignment vertical="center" wrapText="1"/>
    </xf>
    <xf numFmtId="0" fontId="4" fillId="5" borderId="37" xfId="0" applyFont="1" applyFill="1" applyBorder="1" applyAlignment="1">
      <alignment horizontal="left" vertical="center" wrapText="1"/>
    </xf>
    <xf numFmtId="0" fontId="9" fillId="9" borderId="38" xfId="0" applyFont="1" applyFill="1" applyBorder="1" applyAlignment="1">
      <alignment vertical="center" wrapText="1"/>
    </xf>
    <xf numFmtId="0" fontId="9" fillId="9" borderId="39" xfId="0" applyFont="1" applyFill="1" applyBorder="1" applyAlignment="1">
      <alignment vertical="center" wrapText="1"/>
    </xf>
    <xf numFmtId="0" fontId="3" fillId="9" borderId="13" xfId="0" applyFont="1" applyFill="1" applyBorder="1" applyAlignment="1">
      <alignment horizontal="left" vertical="center" wrapText="1"/>
    </xf>
    <xf numFmtId="0" fontId="9" fillId="9" borderId="28" xfId="0" applyFont="1" applyFill="1" applyBorder="1" applyAlignment="1">
      <alignment vertical="center" wrapText="1"/>
    </xf>
    <xf numFmtId="0" fontId="9" fillId="9" borderId="29" xfId="0" applyFont="1" applyFill="1" applyBorder="1" applyAlignment="1">
      <alignment vertical="center" wrapText="1"/>
    </xf>
    <xf numFmtId="0" fontId="3" fillId="9" borderId="14" xfId="0" applyFont="1" applyFill="1" applyBorder="1" applyAlignment="1">
      <alignment horizontal="left" vertical="center" wrapText="1"/>
    </xf>
    <xf numFmtId="0" fontId="9" fillId="9" borderId="40" xfId="0" applyFont="1" applyFill="1" applyBorder="1" applyAlignment="1">
      <alignment vertical="center" wrapText="1"/>
    </xf>
    <xf numFmtId="0" fontId="9" fillId="9" borderId="41" xfId="0" applyFont="1" applyFill="1" applyBorder="1" applyAlignment="1">
      <alignment vertical="center" wrapText="1"/>
    </xf>
    <xf numFmtId="0" fontId="9" fillId="9" borderId="42" xfId="0" applyFont="1" applyFill="1" applyBorder="1" applyAlignment="1">
      <alignment vertical="center" wrapText="1"/>
    </xf>
    <xf numFmtId="0" fontId="4" fillId="9" borderId="25" xfId="0" applyFont="1" applyFill="1" applyBorder="1" applyAlignment="1">
      <alignment horizontal="left" vertical="center" wrapText="1"/>
    </xf>
    <xf numFmtId="0" fontId="9" fillId="10" borderId="38" xfId="0" applyFont="1" applyFill="1" applyBorder="1" applyAlignment="1">
      <alignment vertical="center" wrapText="1"/>
    </xf>
    <xf numFmtId="0" fontId="9" fillId="10" borderId="39" xfId="0" applyFont="1" applyFill="1" applyBorder="1" applyAlignment="1">
      <alignment vertical="center" wrapText="1"/>
    </xf>
    <xf numFmtId="0" fontId="3" fillId="10" borderId="13" xfId="0" applyFont="1" applyFill="1" applyBorder="1" applyAlignment="1">
      <alignment horizontal="left" vertical="center" wrapText="1"/>
    </xf>
    <xf numFmtId="0" fontId="9" fillId="10" borderId="28" xfId="0" applyFont="1" applyFill="1" applyBorder="1" applyAlignment="1">
      <alignment vertical="center" wrapText="1"/>
    </xf>
    <xf numFmtId="0" fontId="9" fillId="10" borderId="29" xfId="0" applyFont="1" applyFill="1" applyBorder="1" applyAlignment="1">
      <alignment vertical="center" wrapText="1"/>
    </xf>
    <xf numFmtId="0" fontId="3" fillId="10" borderId="14" xfId="0" applyFont="1" applyFill="1" applyBorder="1" applyAlignment="1">
      <alignment horizontal="left" vertical="center" wrapText="1"/>
    </xf>
    <xf numFmtId="0" fontId="9" fillId="10" borderId="41" xfId="0" applyFont="1" applyFill="1" applyBorder="1" applyAlignment="1">
      <alignment vertical="center" wrapText="1"/>
    </xf>
    <xf numFmtId="0" fontId="9" fillId="10" borderId="43" xfId="0" applyFont="1" applyFill="1" applyBorder="1" applyAlignment="1">
      <alignment vertical="center" wrapText="1"/>
    </xf>
    <xf numFmtId="0" fontId="4" fillId="10" borderId="15" xfId="0" applyFont="1" applyFill="1" applyBorder="1" applyAlignment="1">
      <alignment horizontal="center" vertical="center" wrapText="1"/>
    </xf>
    <xf numFmtId="0" fontId="4" fillId="10" borderId="16" xfId="0" applyFont="1" applyFill="1" applyBorder="1" applyAlignment="1">
      <alignment horizontal="left" vertical="center" wrapText="1"/>
    </xf>
    <xf numFmtId="0" fontId="3" fillId="11" borderId="38" xfId="0" applyFont="1" applyFill="1" applyBorder="1" applyAlignment="1">
      <alignment vertical="center" wrapText="1"/>
    </xf>
    <xf numFmtId="0" fontId="9" fillId="11" borderId="44" xfId="0" applyFont="1" applyFill="1" applyBorder="1" applyAlignment="1">
      <alignment vertical="center" wrapText="1"/>
    </xf>
    <xf numFmtId="0" fontId="3" fillId="11" borderId="13" xfId="0" applyFont="1" applyFill="1" applyBorder="1" applyAlignment="1">
      <alignment horizontal="left" vertical="center" wrapText="1"/>
    </xf>
    <xf numFmtId="0" fontId="9" fillId="11" borderId="28" xfId="0" applyFont="1" applyFill="1" applyBorder="1" applyAlignment="1">
      <alignment vertical="center" wrapText="1"/>
    </xf>
    <xf numFmtId="0" fontId="9" fillId="11" borderId="29" xfId="0" applyFont="1" applyFill="1" applyBorder="1" applyAlignment="1">
      <alignment vertical="center" wrapText="1"/>
    </xf>
    <xf numFmtId="0" fontId="3" fillId="11" borderId="14" xfId="0" applyFont="1" applyFill="1" applyBorder="1" applyAlignment="1">
      <alignment horizontal="left" vertical="center" wrapText="1"/>
    </xf>
    <xf numFmtId="0" fontId="3" fillId="11" borderId="40" xfId="0" applyFont="1" applyFill="1" applyBorder="1" applyAlignment="1">
      <alignment vertical="center" wrapText="1"/>
    </xf>
    <xf numFmtId="0" fontId="3" fillId="11" borderId="41" xfId="0" applyFont="1" applyFill="1" applyBorder="1" applyAlignment="1">
      <alignment vertical="center" wrapText="1"/>
    </xf>
    <xf numFmtId="0" fontId="9" fillId="11" borderId="42" xfId="0" applyFont="1" applyFill="1" applyBorder="1" applyAlignment="1">
      <alignment vertical="center" wrapText="1"/>
    </xf>
    <xf numFmtId="0" fontId="4" fillId="11" borderId="25" xfId="0" applyFont="1" applyFill="1" applyBorder="1" applyAlignment="1">
      <alignment horizontal="left" vertical="center" wrapText="1"/>
    </xf>
    <xf numFmtId="0" fontId="7" fillId="8" borderId="46" xfId="0" applyFont="1" applyFill="1" applyBorder="1" applyAlignment="1">
      <alignment horizontal="left" vertical="center" wrapText="1"/>
    </xf>
    <xf numFmtId="0" fontId="3" fillId="8" borderId="46" xfId="0" applyFont="1" applyFill="1" applyBorder="1" applyAlignment="1">
      <alignment horizontal="left" vertical="center" wrapText="1"/>
    </xf>
    <xf numFmtId="0" fontId="4" fillId="8" borderId="47" xfId="0" applyFont="1" applyFill="1" applyBorder="1" applyAlignment="1">
      <alignment horizontal="left" vertical="center" wrapText="1"/>
    </xf>
    <xf numFmtId="0" fontId="3" fillId="11" borderId="48" xfId="0" applyFont="1" applyFill="1" applyBorder="1" applyAlignment="1">
      <alignment horizontal="left" vertical="center" wrapText="1"/>
    </xf>
    <xf numFmtId="0" fontId="3" fillId="11" borderId="46" xfId="0" applyFont="1" applyFill="1" applyBorder="1" applyAlignment="1">
      <alignment horizontal="left" vertical="center" wrapText="1"/>
    </xf>
    <xf numFmtId="0" fontId="4" fillId="11" borderId="45" xfId="0" applyFont="1" applyFill="1" applyBorder="1" applyAlignment="1">
      <alignment horizontal="left" vertical="center" wrapText="1"/>
    </xf>
    <xf numFmtId="0" fontId="3" fillId="9" borderId="48" xfId="0" applyFont="1" applyFill="1" applyBorder="1" applyAlignment="1">
      <alignment horizontal="left" vertical="center" wrapText="1"/>
    </xf>
    <xf numFmtId="0" fontId="3" fillId="9" borderId="46" xfId="0" applyFont="1" applyFill="1" applyBorder="1" applyAlignment="1">
      <alignment horizontal="left" vertical="center" wrapText="1"/>
    </xf>
    <xf numFmtId="0" fontId="4" fillId="9" borderId="4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3" fillId="10" borderId="48" xfId="0" applyFont="1" applyFill="1" applyBorder="1" applyAlignment="1">
      <alignment horizontal="left" vertical="center" wrapText="1"/>
    </xf>
    <xf numFmtId="0" fontId="3" fillId="10" borderId="46" xfId="0" applyFont="1" applyFill="1" applyBorder="1" applyAlignment="1">
      <alignment horizontal="left" vertical="center" wrapText="1"/>
    </xf>
    <xf numFmtId="0" fontId="4" fillId="10" borderId="49" xfId="0" applyFont="1" applyFill="1" applyBorder="1" applyAlignment="1">
      <alignment horizontal="left" vertical="center" wrapText="1"/>
    </xf>
    <xf numFmtId="0" fontId="13" fillId="12" borderId="0" xfId="0" applyFont="1" applyFill="1"/>
    <xf numFmtId="0" fontId="11" fillId="12" borderId="0" xfId="0" applyFont="1" applyFill="1"/>
    <xf numFmtId="0" fontId="15" fillId="12" borderId="0" xfId="0" applyFont="1" applyFill="1"/>
    <xf numFmtId="0" fontId="8" fillId="6" borderId="1" xfId="0" applyFont="1" applyFill="1" applyBorder="1" applyAlignment="1">
      <alignment horizontal="center" vertical="center" wrapText="1"/>
    </xf>
    <xf numFmtId="0" fontId="8" fillId="6" borderId="52" xfId="0" applyFont="1" applyFill="1" applyBorder="1" applyAlignment="1">
      <alignment horizontal="center" vertical="center" wrapText="1"/>
    </xf>
    <xf numFmtId="0" fontId="8" fillId="6" borderId="52" xfId="0" applyFont="1" applyFill="1" applyBorder="1" applyAlignment="1">
      <alignment horizontal="left" vertical="center" wrapText="1"/>
    </xf>
    <xf numFmtId="0" fontId="8" fillId="6" borderId="53" xfId="0" applyFont="1" applyFill="1" applyBorder="1" applyAlignment="1">
      <alignment horizontal="center" vertical="center" wrapText="1"/>
    </xf>
    <xf numFmtId="0" fontId="13" fillId="12" borderId="0" xfId="0" applyFont="1" applyFill="1" applyAlignment="1">
      <alignment horizontal="left" vertical="top"/>
    </xf>
    <xf numFmtId="0" fontId="2" fillId="0" borderId="54" xfId="0" applyFont="1" applyBorder="1" applyAlignment="1">
      <alignment horizontal="center" vertical="center" wrapText="1"/>
    </xf>
    <xf numFmtId="0" fontId="2" fillId="0" borderId="2" xfId="0" applyFont="1" applyBorder="1" applyAlignment="1">
      <alignment horizontal="center" vertical="center"/>
    </xf>
    <xf numFmtId="0" fontId="2" fillId="7" borderId="2" xfId="0" applyFont="1" applyFill="1" applyBorder="1" applyAlignment="1" applyProtection="1">
      <alignment horizontal="center" vertical="center"/>
      <protection locked="0"/>
    </xf>
    <xf numFmtId="0" fontId="2" fillId="0" borderId="55" xfId="0" applyFont="1" applyBorder="1" applyAlignment="1">
      <alignment horizontal="center" vertical="center" wrapText="1"/>
    </xf>
    <xf numFmtId="0" fontId="2" fillId="0" borderId="56" xfId="0" applyFont="1" applyBorder="1" applyAlignment="1">
      <alignment horizontal="center" vertical="center"/>
    </xf>
    <xf numFmtId="0" fontId="2" fillId="7" borderId="56" xfId="0" applyFont="1" applyFill="1" applyBorder="1" applyAlignment="1" applyProtection="1">
      <alignment horizontal="center" vertical="center"/>
      <protection locked="0"/>
    </xf>
    <xf numFmtId="0" fontId="2" fillId="0" borderId="54" xfId="0" applyFont="1" applyBorder="1" applyAlignment="1">
      <alignment horizontal="center" vertical="center"/>
    </xf>
    <xf numFmtId="0" fontId="2" fillId="7" borderId="2" xfId="0" applyFont="1" applyFill="1" applyBorder="1" applyAlignment="1" applyProtection="1">
      <alignment horizontal="left" vertical="center"/>
      <protection locked="0"/>
    </xf>
    <xf numFmtId="0" fontId="2" fillId="7" borderId="2" xfId="0" applyFont="1" applyFill="1" applyBorder="1" applyAlignment="1" applyProtection="1">
      <alignment horizontal="center" vertical="center" wrapText="1"/>
      <protection locked="0"/>
    </xf>
    <xf numFmtId="0" fontId="2" fillId="0" borderId="55" xfId="0" applyFont="1" applyBorder="1" applyAlignment="1">
      <alignment horizontal="center" vertical="center"/>
    </xf>
    <xf numFmtId="0" fontId="2" fillId="7" borderId="56" xfId="0" applyFont="1" applyFill="1" applyBorder="1" applyAlignment="1" applyProtection="1">
      <alignment horizontal="left" vertical="center"/>
      <protection locked="0"/>
    </xf>
    <xf numFmtId="0" fontId="2" fillId="7" borderId="56" xfId="0" applyFont="1" applyFill="1" applyBorder="1" applyAlignment="1" applyProtection="1">
      <alignment horizontal="center" vertical="center" wrapText="1"/>
      <protection locked="0"/>
    </xf>
    <xf numFmtId="0" fontId="2" fillId="0" borderId="60" xfId="0" applyFont="1" applyBorder="1" applyAlignment="1">
      <alignment horizontal="center" vertical="center" wrapText="1"/>
    </xf>
    <xf numFmtId="0" fontId="2" fillId="0" borderId="62" xfId="0" applyFont="1" applyBorder="1" applyAlignment="1">
      <alignment horizontal="center" vertical="center" wrapText="1"/>
    </xf>
    <xf numFmtId="0" fontId="14" fillId="6" borderId="8"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3" fillId="12" borderId="0" xfId="0" applyFont="1" applyFill="1" applyAlignment="1">
      <alignment horizontal="left" vertical="top" wrapText="1"/>
    </xf>
    <xf numFmtId="0" fontId="2" fillId="0" borderId="2" xfId="0" applyFont="1" applyBorder="1" applyAlignment="1">
      <alignment horizontal="center" vertical="center" wrapText="1"/>
    </xf>
    <xf numFmtId="1" fontId="2" fillId="0" borderId="2" xfId="0" applyNumberFormat="1" applyFont="1" applyBorder="1" applyAlignment="1">
      <alignment horizontal="center" vertical="center"/>
    </xf>
    <xf numFmtId="1" fontId="2" fillId="0" borderId="60" xfId="0" applyNumberFormat="1" applyFont="1" applyBorder="1" applyAlignment="1">
      <alignment horizontal="center" vertical="center" wrapText="1"/>
    </xf>
    <xf numFmtId="1" fontId="2" fillId="0" borderId="60" xfId="0" applyNumberFormat="1" applyFont="1" applyBorder="1" applyAlignment="1">
      <alignment horizontal="center" vertical="center"/>
    </xf>
    <xf numFmtId="1" fontId="2" fillId="0" borderId="60" xfId="0" applyNumberFormat="1" applyFont="1" applyBorder="1" applyAlignment="1">
      <alignment horizontal="center"/>
    </xf>
    <xf numFmtId="0" fontId="2" fillId="0" borderId="63" xfId="0" applyFont="1" applyBorder="1" applyAlignment="1">
      <alignment horizontal="center" vertical="center" wrapText="1"/>
    </xf>
    <xf numFmtId="0" fontId="2" fillId="7" borderId="64" xfId="0" applyFont="1" applyFill="1" applyBorder="1" applyAlignment="1" applyProtection="1">
      <alignment horizontal="center" vertical="center"/>
      <protection locked="0"/>
    </xf>
    <xf numFmtId="0" fontId="2" fillId="0" borderId="64" xfId="0" applyFont="1" applyBorder="1" applyAlignment="1">
      <alignment horizontal="center" vertical="center"/>
    </xf>
    <xf numFmtId="1" fontId="2" fillId="0" borderId="59" xfId="0" applyNumberFormat="1" applyFont="1" applyBorder="1" applyAlignment="1">
      <alignment horizontal="center" vertical="center" wrapText="1"/>
    </xf>
    <xf numFmtId="0" fontId="2" fillId="12" borderId="64" xfId="0" applyFont="1" applyFill="1" applyBorder="1" applyAlignment="1" applyProtection="1">
      <alignment horizontal="center" vertical="center"/>
      <protection locked="0"/>
    </xf>
    <xf numFmtId="0" fontId="2" fillId="12" borderId="2" xfId="0" applyFont="1" applyFill="1" applyBorder="1" applyAlignment="1" applyProtection="1">
      <alignment horizontal="center" vertical="center"/>
      <protection locked="0"/>
    </xf>
    <xf numFmtId="0" fontId="2" fillId="12" borderId="56" xfId="0" applyFont="1" applyFill="1" applyBorder="1" applyAlignment="1" applyProtection="1">
      <alignment horizontal="center" vertical="center"/>
      <protection locked="0"/>
    </xf>
    <xf numFmtId="1" fontId="2" fillId="0" borderId="56" xfId="0" applyNumberFormat="1" applyFont="1" applyBorder="1" applyAlignment="1">
      <alignment horizontal="center" vertical="center"/>
    </xf>
    <xf numFmtId="1" fontId="2" fillId="0" borderId="54" xfId="0" applyNumberFormat="1" applyFont="1" applyBorder="1" applyAlignment="1">
      <alignment horizontal="center" vertical="center"/>
    </xf>
    <xf numFmtId="1" fontId="2" fillId="0" borderId="55" xfId="0" applyNumberFormat="1" applyFont="1" applyBorder="1" applyAlignment="1">
      <alignment horizontal="center" vertical="center"/>
    </xf>
    <xf numFmtId="0" fontId="13" fillId="0" borderId="3"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1" fontId="2" fillId="0" borderId="62" xfId="0" applyNumberFormat="1" applyFont="1" applyBorder="1" applyAlignment="1">
      <alignment horizontal="center" vertical="center"/>
    </xf>
    <xf numFmtId="0" fontId="0" fillId="0" borderId="2" xfId="0" applyBorder="1" applyAlignment="1">
      <alignment horizontal="center" vertical="center"/>
    </xf>
    <xf numFmtId="0" fontId="0" fillId="0" borderId="56" xfId="0" applyBorder="1" applyAlignment="1">
      <alignment horizontal="center" vertical="center"/>
    </xf>
    <xf numFmtId="0" fontId="6" fillId="8" borderId="29" xfId="0" applyFont="1" applyFill="1" applyBorder="1" applyAlignment="1">
      <alignment vertical="center" wrapText="1"/>
    </xf>
    <xf numFmtId="0" fontId="6" fillId="8" borderId="33" xfId="0" applyFont="1" applyFill="1" applyBorder="1" applyAlignment="1">
      <alignment horizontal="center" vertical="center" wrapText="1"/>
    </xf>
    <xf numFmtId="0" fontId="6" fillId="11" borderId="44" xfId="0" applyFont="1" applyFill="1" applyBorder="1" applyAlignment="1">
      <alignment vertical="center" wrapText="1"/>
    </xf>
    <xf numFmtId="0" fontId="6" fillId="11" borderId="29" xfId="0" applyFont="1" applyFill="1" applyBorder="1" applyAlignment="1">
      <alignment vertical="center" wrapText="1"/>
    </xf>
    <xf numFmtId="0" fontId="6" fillId="11" borderId="24" xfId="0" applyFont="1" applyFill="1" applyBorder="1" applyAlignment="1">
      <alignment horizontal="center" vertical="center" wrapText="1"/>
    </xf>
    <xf numFmtId="0" fontId="6" fillId="9" borderId="39" xfId="0" applyFont="1" applyFill="1" applyBorder="1" applyAlignment="1">
      <alignment vertical="center" wrapText="1"/>
    </xf>
    <xf numFmtId="0" fontId="6" fillId="9" borderId="29" xfId="0" applyFont="1" applyFill="1" applyBorder="1" applyAlignment="1">
      <alignment vertical="center" wrapText="1"/>
    </xf>
    <xf numFmtId="0" fontId="6" fillId="9" borderId="24" xfId="0" applyFont="1" applyFill="1" applyBorder="1" applyAlignment="1">
      <alignment horizontal="center" vertical="center" wrapText="1"/>
    </xf>
    <xf numFmtId="0" fontId="6" fillId="5" borderId="36" xfId="0" applyFont="1" applyFill="1" applyBorder="1" applyAlignment="1">
      <alignment vertical="center" wrapText="1"/>
    </xf>
    <xf numFmtId="0" fontId="6" fillId="10" borderId="39" xfId="0" applyFont="1" applyFill="1" applyBorder="1" applyAlignment="1">
      <alignment vertical="center" wrapText="1"/>
    </xf>
    <xf numFmtId="0" fontId="6" fillId="10" borderId="29" xfId="0" applyFont="1" applyFill="1" applyBorder="1" applyAlignment="1">
      <alignment vertical="center" wrapText="1"/>
    </xf>
    <xf numFmtId="0" fontId="2" fillId="12" borderId="0" xfId="0" applyFont="1" applyFill="1"/>
    <xf numFmtId="0" fontId="9" fillId="12" borderId="17" xfId="0" applyFont="1" applyFill="1" applyBorder="1" applyAlignment="1">
      <alignment horizontal="left" vertical="center" wrapText="1"/>
    </xf>
    <xf numFmtId="0" fontId="9" fillId="12" borderId="0" xfId="0" applyFont="1" applyFill="1" applyAlignment="1">
      <alignment horizontal="left" vertical="center" wrapText="1"/>
    </xf>
    <xf numFmtId="0" fontId="3" fillId="12" borderId="0" xfId="0" applyFont="1" applyFill="1" applyAlignment="1">
      <alignment horizontal="left" vertical="center" wrapText="1"/>
    </xf>
    <xf numFmtId="0" fontId="2" fillId="12" borderId="0" xfId="0" applyFont="1" applyFill="1" applyAlignment="1">
      <alignment horizontal="left" vertical="center" wrapText="1"/>
    </xf>
    <xf numFmtId="0" fontId="2" fillId="12" borderId="0" xfId="0" applyFont="1" applyFill="1" applyAlignment="1">
      <alignment vertical="center"/>
    </xf>
    <xf numFmtId="0" fontId="2" fillId="12" borderId="0" xfId="0" applyFont="1" applyFill="1" applyAlignment="1">
      <alignment horizontal="center"/>
    </xf>
    <xf numFmtId="0" fontId="8" fillId="12" borderId="0" xfId="0" applyFont="1" applyFill="1"/>
    <xf numFmtId="0" fontId="2" fillId="12" borderId="0" xfId="0" applyFont="1" applyFill="1" applyAlignment="1">
      <alignment vertical="center" wrapText="1"/>
    </xf>
    <xf numFmtId="0" fontId="2" fillId="12" borderId="0" xfId="0" applyFont="1" applyFill="1" applyAlignment="1">
      <alignment horizontal="center" vertical="center" wrapText="1"/>
    </xf>
    <xf numFmtId="0" fontId="10" fillId="13" borderId="30" xfId="0" applyFont="1" applyFill="1" applyBorder="1" applyAlignment="1">
      <alignment horizontal="center" vertical="center" wrapText="1"/>
    </xf>
    <xf numFmtId="0" fontId="10" fillId="13" borderId="65" xfId="0" applyFont="1" applyFill="1" applyBorder="1" applyAlignment="1">
      <alignment horizontal="center" vertical="center" wrapText="1"/>
    </xf>
    <xf numFmtId="0" fontId="10" fillId="13" borderId="66" xfId="0" applyFont="1" applyFill="1" applyBorder="1" applyAlignment="1">
      <alignment horizontal="center" vertical="center" wrapText="1"/>
    </xf>
    <xf numFmtId="1" fontId="11" fillId="12" borderId="2" xfId="0" applyNumberFormat="1" applyFont="1" applyFill="1" applyBorder="1" applyAlignment="1">
      <alignment horizontal="center" vertical="center"/>
    </xf>
    <xf numFmtId="1" fontId="11" fillId="12" borderId="3" xfId="0" applyNumberFormat="1" applyFont="1" applyFill="1" applyBorder="1" applyAlignment="1">
      <alignment horizontal="center" vertical="center"/>
    </xf>
    <xf numFmtId="1" fontId="11" fillId="12" borderId="5" xfId="0" applyNumberFormat="1" applyFont="1" applyFill="1" applyBorder="1" applyAlignment="1">
      <alignment horizontal="center" vertical="center"/>
    </xf>
    <xf numFmtId="1" fontId="11" fillId="12" borderId="6" xfId="0" applyNumberFormat="1" applyFont="1" applyFill="1" applyBorder="1" applyAlignment="1">
      <alignment horizontal="center" vertical="center"/>
    </xf>
    <xf numFmtId="1" fontId="11" fillId="12" borderId="54" xfId="0" applyNumberFormat="1" applyFont="1" applyFill="1" applyBorder="1" applyAlignment="1">
      <alignment horizontal="center" vertical="center"/>
    </xf>
    <xf numFmtId="1" fontId="11" fillId="12" borderId="60" xfId="0" applyNumberFormat="1" applyFont="1" applyFill="1" applyBorder="1" applyAlignment="1">
      <alignment horizontal="center" vertical="center"/>
    </xf>
    <xf numFmtId="1" fontId="11" fillId="12" borderId="55" xfId="0" applyNumberFormat="1" applyFont="1" applyFill="1" applyBorder="1" applyAlignment="1">
      <alignment horizontal="center" vertical="center"/>
    </xf>
    <xf numFmtId="1" fontId="11" fillId="12" borderId="56" xfId="0" applyNumberFormat="1" applyFont="1" applyFill="1" applyBorder="1" applyAlignment="1">
      <alignment horizontal="center" vertical="center"/>
    </xf>
    <xf numFmtId="1" fontId="11" fillId="12" borderId="62" xfId="0" applyNumberFormat="1" applyFont="1" applyFill="1" applyBorder="1" applyAlignment="1">
      <alignment horizontal="center" vertical="center"/>
    </xf>
    <xf numFmtId="0" fontId="17" fillId="12" borderId="0" xfId="0" applyFont="1" applyFill="1"/>
    <xf numFmtId="0" fontId="18" fillId="12" borderId="0" xfId="0" applyFont="1" applyFill="1"/>
    <xf numFmtId="0" fontId="14" fillId="12" borderId="0" xfId="0" applyFont="1" applyFill="1"/>
    <xf numFmtId="14" fontId="13" fillId="12" borderId="0" xfId="0" applyNumberFormat="1" applyFont="1" applyFill="1" applyAlignment="1">
      <alignment horizontal="left"/>
    </xf>
    <xf numFmtId="0" fontId="13" fillId="12" borderId="0" xfId="0" applyFont="1" applyFill="1" applyAlignment="1">
      <alignment horizontal="left"/>
    </xf>
    <xf numFmtId="0" fontId="19" fillId="0" borderId="2" xfId="0" applyFont="1" applyBorder="1" applyAlignment="1">
      <alignment horizontal="center" vertical="center"/>
    </xf>
    <xf numFmtId="0" fontId="19" fillId="7" borderId="2" xfId="0" applyFont="1" applyFill="1" applyBorder="1" applyAlignment="1" applyProtection="1">
      <alignment horizontal="center" vertical="center"/>
      <protection locked="0"/>
    </xf>
    <xf numFmtId="164" fontId="19" fillId="0" borderId="2" xfId="0" applyNumberFormat="1" applyFont="1" applyBorder="1" applyAlignment="1">
      <alignment horizontal="center" vertical="center"/>
    </xf>
    <xf numFmtId="0" fontId="19" fillId="7" borderId="2" xfId="0" applyFont="1" applyFill="1" applyBorder="1" applyAlignment="1" applyProtection="1">
      <alignment horizontal="center" vertical="center" wrapText="1"/>
      <protection locked="0"/>
    </xf>
    <xf numFmtId="0" fontId="19" fillId="0" borderId="54" xfId="0" applyFont="1" applyBorder="1" applyAlignment="1">
      <alignment horizontal="center" vertical="center"/>
    </xf>
    <xf numFmtId="1" fontId="19" fillId="0" borderId="60" xfId="0" applyNumberFormat="1" applyFont="1" applyBorder="1" applyAlignment="1">
      <alignment horizontal="center" vertical="center"/>
    </xf>
    <xf numFmtId="0" fontId="19" fillId="0" borderId="55" xfId="0" applyFont="1" applyBorder="1" applyAlignment="1">
      <alignment horizontal="center" vertical="center"/>
    </xf>
    <xf numFmtId="0" fontId="19" fillId="7" borderId="56" xfId="0" applyFont="1" applyFill="1" applyBorder="1" applyAlignment="1" applyProtection="1">
      <alignment horizontal="center" vertical="center"/>
      <protection locked="0"/>
    </xf>
    <xf numFmtId="0" fontId="19" fillId="0" borderId="56" xfId="0" applyFont="1" applyBorder="1" applyAlignment="1">
      <alignment horizontal="center" vertical="center"/>
    </xf>
    <xf numFmtId="164" fontId="19" fillId="0" borderId="56" xfId="0" applyNumberFormat="1" applyFont="1" applyBorder="1" applyAlignment="1">
      <alignment horizontal="center" vertical="center"/>
    </xf>
    <xf numFmtId="0" fontId="19" fillId="7" borderId="56" xfId="0" applyFont="1" applyFill="1" applyBorder="1" applyAlignment="1" applyProtection="1">
      <alignment horizontal="center" vertical="center" wrapText="1"/>
      <protection locked="0"/>
    </xf>
    <xf numFmtId="0" fontId="14" fillId="12" borderId="3" xfId="0" applyFont="1" applyFill="1" applyBorder="1" applyAlignment="1">
      <alignment vertical="top"/>
    </xf>
    <xf numFmtId="0" fontId="14" fillId="12" borderId="54" xfId="0" applyFont="1" applyFill="1" applyBorder="1" applyAlignment="1">
      <alignment vertical="top"/>
    </xf>
    <xf numFmtId="0" fontId="14" fillId="12" borderId="55" xfId="0" applyFont="1" applyFill="1" applyBorder="1" applyAlignment="1">
      <alignment vertical="top"/>
    </xf>
    <xf numFmtId="1" fontId="19" fillId="0" borderId="60" xfId="0" applyNumberFormat="1" applyFont="1" applyBorder="1" applyAlignment="1">
      <alignment horizontal="center"/>
    </xf>
    <xf numFmtId="1" fontId="19" fillId="0" borderId="62" xfId="0" applyNumberFormat="1" applyFont="1" applyBorder="1" applyAlignment="1">
      <alignment horizontal="center"/>
    </xf>
    <xf numFmtId="0" fontId="14" fillId="12" borderId="3" xfId="0" applyFont="1" applyFill="1" applyBorder="1" applyAlignment="1">
      <alignment horizontal="left" vertical="top"/>
    </xf>
    <xf numFmtId="0" fontId="14" fillId="12" borderId="54" xfId="0" applyFont="1" applyFill="1" applyBorder="1" applyAlignment="1">
      <alignment horizontal="left" vertical="top"/>
    </xf>
    <xf numFmtId="0" fontId="14" fillId="12" borderId="55" xfId="0" applyFont="1" applyFill="1" applyBorder="1" applyAlignment="1">
      <alignment horizontal="left" vertical="top"/>
    </xf>
    <xf numFmtId="0" fontId="7" fillId="0" borderId="2" xfId="0" applyFont="1" applyBorder="1" applyAlignment="1">
      <alignment horizontal="center" vertical="center"/>
    </xf>
    <xf numFmtId="0" fontId="7" fillId="7" borderId="2" xfId="0" applyFont="1" applyFill="1" applyBorder="1" applyAlignment="1" applyProtection="1">
      <alignment horizontal="center" vertical="center"/>
      <protection locked="0"/>
    </xf>
    <xf numFmtId="164" fontId="7" fillId="0" borderId="2" xfId="0" applyNumberFormat="1" applyFont="1" applyBorder="1" applyAlignment="1">
      <alignment horizontal="center" vertical="center"/>
    </xf>
    <xf numFmtId="0" fontId="7" fillId="7" borderId="2" xfId="0" applyFont="1" applyFill="1" applyBorder="1" applyAlignment="1" applyProtection="1">
      <alignment horizontal="left" vertical="center" wrapText="1"/>
      <protection locked="0"/>
    </xf>
    <xf numFmtId="1" fontId="7" fillId="0" borderId="2" xfId="0" applyNumberFormat="1" applyFont="1" applyBorder="1" applyAlignment="1">
      <alignment horizontal="center" vertical="center"/>
    </xf>
    <xf numFmtId="164" fontId="7" fillId="0" borderId="2" xfId="0" applyNumberFormat="1" applyFont="1" applyBorder="1" applyAlignment="1" applyProtection="1">
      <alignment horizontal="center" vertical="center"/>
      <protection hidden="1"/>
    </xf>
    <xf numFmtId="0" fontId="8" fillId="6" borderId="3"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7" fillId="0" borderId="54" xfId="0" applyFont="1" applyBorder="1" applyAlignment="1">
      <alignment horizontal="center" vertical="center"/>
    </xf>
    <xf numFmtId="1" fontId="7" fillId="0" borderId="60" xfId="0" applyNumberFormat="1" applyFont="1" applyBorder="1" applyAlignment="1">
      <alignment horizontal="center" vertical="center"/>
    </xf>
    <xf numFmtId="0" fontId="7" fillId="0" borderId="55" xfId="0" applyFont="1" applyBorder="1" applyAlignment="1">
      <alignment horizontal="center" vertical="center"/>
    </xf>
    <xf numFmtId="0" fontId="7" fillId="7" borderId="56" xfId="0" applyFont="1" applyFill="1" applyBorder="1" applyAlignment="1" applyProtection="1">
      <alignment horizontal="center" vertical="center"/>
      <protection locked="0"/>
    </xf>
    <xf numFmtId="164" fontId="7" fillId="0" borderId="56" xfId="0" applyNumberFormat="1" applyFont="1" applyBorder="1" applyAlignment="1">
      <alignment horizontal="center" vertical="center"/>
    </xf>
    <xf numFmtId="0" fontId="7" fillId="7" borderId="56" xfId="0" applyFont="1" applyFill="1" applyBorder="1" applyAlignment="1" applyProtection="1">
      <alignment horizontal="left" vertical="center" wrapText="1"/>
      <protection locked="0"/>
    </xf>
    <xf numFmtId="1" fontId="7" fillId="0" borderId="56" xfId="0" applyNumberFormat="1" applyFont="1" applyBorder="1" applyAlignment="1">
      <alignment horizontal="center" vertical="center"/>
    </xf>
    <xf numFmtId="1" fontId="7" fillId="0" borderId="62" xfId="0" applyNumberFormat="1" applyFont="1" applyBorder="1" applyAlignment="1">
      <alignment horizontal="center" vertical="center"/>
    </xf>
    <xf numFmtId="0" fontId="7" fillId="0" borderId="63" xfId="0" applyFont="1" applyBorder="1" applyAlignment="1">
      <alignment horizontal="center" vertical="center"/>
    </xf>
    <xf numFmtId="0" fontId="7" fillId="7" borderId="64" xfId="0" applyFont="1" applyFill="1" applyBorder="1" applyAlignment="1" applyProtection="1">
      <alignment horizontal="center" vertical="center"/>
      <protection locked="0"/>
    </xf>
    <xf numFmtId="164" fontId="7" fillId="0" borderId="64" xfId="0" applyNumberFormat="1" applyFont="1" applyBorder="1" applyAlignment="1">
      <alignment horizontal="center" vertical="center"/>
    </xf>
    <xf numFmtId="0" fontId="7" fillId="7" borderId="64" xfId="0" applyFont="1" applyFill="1" applyBorder="1" applyAlignment="1" applyProtection="1">
      <alignment horizontal="left" vertical="center" wrapText="1"/>
      <protection locked="0"/>
    </xf>
    <xf numFmtId="1" fontId="7" fillId="0" borderId="64" xfId="0" applyNumberFormat="1" applyFont="1" applyBorder="1" applyAlignment="1">
      <alignment horizontal="center" vertical="center"/>
    </xf>
    <xf numFmtId="1" fontId="7" fillId="0" borderId="59" xfId="0" applyNumberFormat="1" applyFont="1" applyBorder="1" applyAlignment="1">
      <alignment horizontal="center" vertical="center"/>
    </xf>
    <xf numFmtId="0" fontId="19" fillId="0" borderId="63" xfId="0" applyFont="1" applyBorder="1" applyAlignment="1">
      <alignment horizontal="center" vertical="center"/>
    </xf>
    <xf numFmtId="0" fontId="19" fillId="7" borderId="64" xfId="0" applyFont="1" applyFill="1" applyBorder="1" applyAlignment="1" applyProtection="1">
      <alignment horizontal="center" vertical="center"/>
      <protection locked="0"/>
    </xf>
    <xf numFmtId="0" fontId="19" fillId="0" borderId="64" xfId="0" applyFont="1" applyBorder="1" applyAlignment="1">
      <alignment horizontal="center" vertical="center"/>
    </xf>
    <xf numFmtId="164" fontId="19" fillId="0" borderId="64" xfId="0" applyNumberFormat="1" applyFont="1" applyBorder="1" applyAlignment="1">
      <alignment horizontal="center" vertical="center"/>
    </xf>
    <xf numFmtId="0" fontId="19" fillId="7" borderId="64" xfId="0" applyFont="1" applyFill="1" applyBorder="1" applyAlignment="1" applyProtection="1">
      <alignment horizontal="center" vertical="center" wrapText="1"/>
      <protection locked="0"/>
    </xf>
    <xf numFmtId="1" fontId="19" fillId="0" borderId="59" xfId="0" applyNumberFormat="1" applyFont="1" applyBorder="1" applyAlignment="1">
      <alignment horizontal="center" vertical="center"/>
    </xf>
    <xf numFmtId="9" fontId="2" fillId="12" borderId="64" xfId="1" applyFont="1" applyFill="1" applyBorder="1" applyAlignment="1" applyProtection="1">
      <alignment horizontal="center" vertical="center"/>
      <protection locked="0"/>
    </xf>
    <xf numFmtId="9" fontId="2" fillId="12" borderId="2" xfId="1" applyFont="1" applyFill="1" applyBorder="1" applyAlignment="1" applyProtection="1">
      <alignment horizontal="center" vertical="center"/>
      <protection locked="0"/>
    </xf>
    <xf numFmtId="9" fontId="2" fillId="12" borderId="56" xfId="1" applyFont="1" applyFill="1" applyBorder="1" applyAlignment="1" applyProtection="1">
      <alignment horizontal="center" vertical="center"/>
      <protection locked="0"/>
    </xf>
    <xf numFmtId="1" fontId="7" fillId="7" borderId="2" xfId="0" applyNumberFormat="1" applyFont="1" applyFill="1" applyBorder="1" applyAlignment="1" applyProtection="1">
      <alignment horizontal="center" vertical="center"/>
      <protection locked="0"/>
    </xf>
    <xf numFmtId="0" fontId="7" fillId="7" borderId="2" xfId="0" applyFont="1" applyFill="1" applyBorder="1" applyAlignment="1" applyProtection="1">
      <alignment horizontal="center" vertical="center" wrapText="1"/>
      <protection locked="0"/>
    </xf>
    <xf numFmtId="0" fontId="7" fillId="0" borderId="60" xfId="0" applyFont="1" applyBorder="1" applyAlignment="1">
      <alignment horizontal="center" vertical="center"/>
    </xf>
    <xf numFmtId="0" fontId="7" fillId="0" borderId="56" xfId="0" applyFont="1" applyBorder="1" applyAlignment="1">
      <alignment horizontal="center" vertical="center"/>
    </xf>
    <xf numFmtId="1" fontId="7" fillId="7" borderId="56" xfId="0" applyNumberFormat="1" applyFont="1" applyFill="1" applyBorder="1" applyAlignment="1" applyProtection="1">
      <alignment horizontal="center" vertical="center"/>
      <protection locked="0"/>
    </xf>
    <xf numFmtId="0" fontId="7" fillId="7" borderId="56" xfId="0" applyFont="1" applyFill="1" applyBorder="1" applyAlignment="1" applyProtection="1">
      <alignment horizontal="center" vertical="center" wrapText="1"/>
      <protection locked="0"/>
    </xf>
    <xf numFmtId="0" fontId="7" fillId="0" borderId="62" xfId="0" applyFont="1" applyBorder="1" applyAlignment="1">
      <alignment horizontal="center" vertical="center"/>
    </xf>
    <xf numFmtId="0" fontId="2" fillId="0" borderId="63" xfId="0" applyFont="1" applyBorder="1" applyAlignment="1">
      <alignment horizontal="center" vertical="center"/>
    </xf>
    <xf numFmtId="0" fontId="7" fillId="0" borderId="64" xfId="0" applyFont="1" applyBorder="1" applyAlignment="1">
      <alignment horizontal="center" vertical="center"/>
    </xf>
    <xf numFmtId="1" fontId="7" fillId="7" borderId="64" xfId="0" applyNumberFormat="1" applyFont="1" applyFill="1" applyBorder="1" applyAlignment="1" applyProtection="1">
      <alignment horizontal="center" vertical="center"/>
      <protection locked="0"/>
    </xf>
    <xf numFmtId="0" fontId="7" fillId="7" borderId="64" xfId="0" applyFont="1" applyFill="1" applyBorder="1" applyAlignment="1" applyProtection="1">
      <alignment horizontal="center" vertical="center" wrapText="1"/>
      <protection locked="0"/>
    </xf>
    <xf numFmtId="0" fontId="7" fillId="0" borderId="59" xfId="0" applyFont="1" applyBorder="1" applyAlignment="1">
      <alignment horizontal="center" vertical="center"/>
    </xf>
    <xf numFmtId="0" fontId="14" fillId="12" borderId="69" xfId="0" applyFont="1" applyFill="1" applyBorder="1" applyAlignment="1">
      <alignment horizontal="left" vertical="top"/>
    </xf>
    <xf numFmtId="0" fontId="14" fillId="12" borderId="70" xfId="0" applyFont="1" applyFill="1" applyBorder="1" applyAlignment="1">
      <alignment horizontal="left" vertical="top"/>
    </xf>
    <xf numFmtId="0" fontId="14" fillId="12" borderId="71" xfId="0" applyFont="1" applyFill="1" applyBorder="1" applyAlignment="1">
      <alignment horizontal="left" vertical="top"/>
    </xf>
    <xf numFmtId="0" fontId="3" fillId="12" borderId="26" xfId="0" applyFont="1" applyFill="1" applyBorder="1" applyAlignment="1">
      <alignment horizontal="center" vertical="center" wrapText="1"/>
    </xf>
    <xf numFmtId="0" fontId="3" fillId="12" borderId="72" xfId="0" applyFont="1" applyFill="1" applyBorder="1" applyAlignment="1">
      <alignment horizontal="center" vertical="center" wrapText="1"/>
    </xf>
    <xf numFmtId="0" fontId="3" fillId="12" borderId="27" xfId="0" applyFont="1" applyFill="1" applyBorder="1" applyAlignment="1">
      <alignment horizontal="center" vertical="center" wrapText="1"/>
    </xf>
    <xf numFmtId="0" fontId="3" fillId="12" borderId="7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9" fontId="7" fillId="0" borderId="2" xfId="0" applyNumberFormat="1" applyFont="1" applyBorder="1" applyAlignment="1">
      <alignment horizontal="center" vertical="center"/>
    </xf>
    <xf numFmtId="10" fontId="7" fillId="12" borderId="2" xfId="0" applyNumberFormat="1" applyFont="1" applyFill="1" applyBorder="1" applyAlignment="1">
      <alignment horizontal="center" vertical="center"/>
    </xf>
    <xf numFmtId="10" fontId="7" fillId="12" borderId="56" xfId="0" applyNumberFormat="1" applyFont="1" applyFill="1" applyBorder="1" applyAlignment="1">
      <alignment horizontal="center" vertical="center"/>
    </xf>
    <xf numFmtId="1" fontId="2" fillId="12" borderId="60" xfId="0" applyNumberFormat="1" applyFont="1" applyFill="1" applyBorder="1" applyAlignment="1" applyProtection="1">
      <alignment horizontal="center" vertical="center"/>
      <protection locked="0"/>
    </xf>
    <xf numFmtId="1" fontId="2" fillId="12" borderId="62" xfId="0" applyNumberFormat="1" applyFont="1" applyFill="1" applyBorder="1" applyAlignment="1" applyProtection="1">
      <alignment horizontal="center" vertical="center"/>
      <protection locked="0"/>
    </xf>
    <xf numFmtId="1" fontId="2" fillId="0" borderId="63" xfId="0" applyNumberFormat="1" applyFont="1" applyBorder="1" applyAlignment="1">
      <alignment horizontal="center" vertical="center"/>
    </xf>
    <xf numFmtId="1" fontId="2" fillId="12" borderId="59" xfId="0" applyNumberFormat="1" applyFont="1" applyFill="1" applyBorder="1" applyAlignment="1" applyProtection="1">
      <alignment horizontal="center" vertical="center"/>
      <protection locked="0"/>
    </xf>
    <xf numFmtId="165" fontId="2" fillId="7" borderId="64" xfId="0" applyNumberFormat="1" applyFont="1" applyFill="1" applyBorder="1" applyAlignment="1" applyProtection="1">
      <alignment horizontal="center" vertical="center"/>
      <protection locked="0"/>
    </xf>
    <xf numFmtId="165" fontId="2" fillId="7" borderId="2" xfId="0" applyNumberFormat="1" applyFont="1" applyFill="1" applyBorder="1" applyAlignment="1" applyProtection="1">
      <alignment horizontal="center" vertical="center"/>
      <protection locked="0"/>
    </xf>
    <xf numFmtId="165" fontId="2" fillId="7" borderId="56" xfId="0" applyNumberFormat="1" applyFont="1" applyFill="1" applyBorder="1" applyAlignment="1" applyProtection="1">
      <alignment horizontal="center" vertical="center"/>
      <protection locked="0"/>
    </xf>
    <xf numFmtId="0" fontId="2" fillId="0" borderId="54" xfId="0" applyFont="1" applyBorder="1" applyAlignment="1">
      <alignment horizontal="left" vertical="center" wrapText="1"/>
    </xf>
    <xf numFmtId="0" fontId="2" fillId="7" borderId="60" xfId="0" applyFont="1" applyFill="1" applyBorder="1" applyAlignment="1" applyProtection="1">
      <alignment horizontal="center" vertical="center"/>
      <protection locked="0"/>
    </xf>
    <xf numFmtId="0" fontId="2" fillId="0" borderId="55" xfId="0" applyFont="1" applyBorder="1" applyAlignment="1">
      <alignment horizontal="left" vertical="center" wrapText="1"/>
    </xf>
    <xf numFmtId="0" fontId="2" fillId="7" borderId="62" xfId="0" applyFont="1" applyFill="1" applyBorder="1" applyAlignment="1" applyProtection="1">
      <alignment horizontal="center" vertical="center"/>
      <protection locked="0"/>
    </xf>
    <xf numFmtId="0" fontId="2" fillId="0" borderId="63" xfId="0" applyFont="1" applyBorder="1" applyAlignment="1">
      <alignment horizontal="left" vertical="center" wrapText="1"/>
    </xf>
    <xf numFmtId="0" fontId="2" fillId="7" borderId="59" xfId="0" applyFont="1" applyFill="1" applyBorder="1" applyAlignment="1" applyProtection="1">
      <alignment horizontal="center" vertical="center"/>
      <protection locked="0"/>
    </xf>
    <xf numFmtId="0" fontId="8" fillId="6" borderId="55" xfId="0" applyFont="1" applyFill="1" applyBorder="1" applyAlignment="1">
      <alignment horizontal="center" vertical="center" wrapText="1"/>
    </xf>
    <xf numFmtId="0" fontId="2" fillId="6" borderId="56" xfId="0" applyFont="1" applyFill="1" applyBorder="1" applyAlignment="1">
      <alignment horizontal="center" vertical="center"/>
    </xf>
    <xf numFmtId="2" fontId="2" fillId="6" borderId="56" xfId="0" applyNumberFormat="1" applyFont="1" applyFill="1" applyBorder="1" applyAlignment="1">
      <alignment vertical="center"/>
    </xf>
    <xf numFmtId="1" fontId="2" fillId="7" borderId="2" xfId="0" applyNumberFormat="1" applyFont="1" applyFill="1" applyBorder="1" applyAlignment="1">
      <alignment horizontal="center" vertical="center"/>
    </xf>
    <xf numFmtId="9" fontId="2" fillId="12" borderId="2" xfId="1" applyFont="1" applyFill="1" applyBorder="1" applyAlignment="1">
      <alignment horizontal="center" vertical="center"/>
    </xf>
    <xf numFmtId="1" fontId="2" fillId="7" borderId="56" xfId="0" applyNumberFormat="1" applyFont="1" applyFill="1" applyBorder="1" applyAlignment="1">
      <alignment horizontal="center" vertical="center"/>
    </xf>
    <xf numFmtId="9" fontId="2" fillId="12" borderId="56" xfId="1" applyFont="1" applyFill="1" applyBorder="1" applyAlignment="1">
      <alignment horizontal="center" vertical="center"/>
    </xf>
    <xf numFmtId="1" fontId="2" fillId="7" borderId="64" xfId="0" applyNumberFormat="1" applyFont="1" applyFill="1" applyBorder="1" applyAlignment="1">
      <alignment horizontal="center" vertical="center"/>
    </xf>
    <xf numFmtId="9" fontId="2" fillId="12" borderId="64" xfId="1" applyFont="1" applyFill="1" applyBorder="1" applyAlignment="1">
      <alignment horizontal="center" vertical="center"/>
    </xf>
    <xf numFmtId="1" fontId="2" fillId="0" borderId="64" xfId="0" applyNumberFormat="1" applyFont="1" applyBorder="1" applyAlignment="1">
      <alignment horizontal="center" vertical="center"/>
    </xf>
    <xf numFmtId="1" fontId="2" fillId="0" borderId="59" xfId="0" applyNumberFormat="1" applyFont="1" applyBorder="1" applyAlignment="1">
      <alignment horizontal="center" vertical="center"/>
    </xf>
    <xf numFmtId="0" fontId="1" fillId="0" borderId="54" xfId="0" applyFont="1" applyBorder="1" applyAlignment="1">
      <alignment horizontal="center" vertical="center"/>
    </xf>
    <xf numFmtId="0" fontId="2" fillId="0" borderId="60" xfId="0" applyFont="1" applyBorder="1" applyAlignment="1">
      <alignment horizontal="center" vertical="center"/>
    </xf>
    <xf numFmtId="0" fontId="2" fillId="0" borderId="62" xfId="0" applyFont="1" applyBorder="1" applyAlignment="1">
      <alignment horizontal="center" vertical="center"/>
    </xf>
    <xf numFmtId="0" fontId="7" fillId="7" borderId="5" xfId="0" applyFont="1" applyFill="1" applyBorder="1" applyAlignment="1" applyProtection="1">
      <alignment horizontal="center" vertical="center"/>
      <protection locked="0"/>
    </xf>
    <xf numFmtId="0" fontId="7" fillId="7" borderId="5" xfId="0" applyFont="1" applyFill="1" applyBorder="1" applyAlignment="1" applyProtection="1">
      <alignment horizontal="left" vertical="center" wrapText="1"/>
      <protection locked="0"/>
    </xf>
    <xf numFmtId="1" fontId="7" fillId="0" borderId="6" xfId="0" applyNumberFormat="1" applyFont="1" applyBorder="1" applyAlignment="1">
      <alignment horizontal="center" vertical="center"/>
    </xf>
    <xf numFmtId="9" fontId="7" fillId="0" borderId="5" xfId="0" applyNumberFormat="1" applyFont="1" applyBorder="1" applyAlignment="1">
      <alignment horizontal="center" vertical="center"/>
    </xf>
    <xf numFmtId="9" fontId="7" fillId="0" borderId="2" xfId="0" applyNumberFormat="1" applyFont="1" applyBorder="1" applyAlignment="1" applyProtection="1">
      <alignment horizontal="center" vertical="center"/>
      <protection hidden="1"/>
    </xf>
    <xf numFmtId="9" fontId="7" fillId="0" borderId="56" xfId="0" applyNumberFormat="1" applyFont="1" applyBorder="1" applyAlignment="1">
      <alignment horizontal="center" vertical="center"/>
    </xf>
    <xf numFmtId="1" fontId="7" fillId="7" borderId="5" xfId="0" applyNumberFormat="1" applyFont="1" applyFill="1" applyBorder="1" applyAlignment="1" applyProtection="1">
      <alignment horizontal="center" vertical="center"/>
      <protection locked="0"/>
    </xf>
    <xf numFmtId="0" fontId="13" fillId="0" borderId="63" xfId="0" applyFont="1" applyBorder="1" applyAlignment="1">
      <alignment horizontal="center" vertical="center"/>
    </xf>
    <xf numFmtId="0" fontId="2" fillId="7" borderId="64" xfId="0" applyFont="1" applyFill="1" applyBorder="1" applyAlignment="1" applyProtection="1">
      <alignment horizontal="center" vertical="center" wrapText="1"/>
      <protection locked="0"/>
    </xf>
    <xf numFmtId="0" fontId="2" fillId="0" borderId="64" xfId="0" applyFont="1" applyBorder="1" applyAlignment="1">
      <alignment horizontal="center" vertical="center" wrapText="1"/>
    </xf>
    <xf numFmtId="0" fontId="2" fillId="0" borderId="59" xfId="0" applyFont="1" applyBorder="1" applyAlignment="1">
      <alignment horizontal="center" vertical="center" wrapText="1"/>
    </xf>
    <xf numFmtId="0" fontId="0" fillId="0" borderId="26" xfId="0" quotePrefix="1" applyBorder="1" applyAlignment="1">
      <alignment horizontal="center" vertical="center"/>
    </xf>
    <xf numFmtId="0" fontId="0" fillId="0" borderId="72" xfId="0" quotePrefix="1" applyBorder="1" applyAlignment="1">
      <alignment horizontal="center" vertical="center"/>
    </xf>
    <xf numFmtId="0" fontId="0" fillId="0" borderId="27" xfId="0" quotePrefix="1" applyBorder="1" applyAlignment="1">
      <alignment horizontal="center" vertical="center"/>
    </xf>
    <xf numFmtId="0" fontId="0" fillId="0" borderId="73" xfId="0" quotePrefix="1" applyBorder="1" applyAlignment="1">
      <alignment horizontal="center" vertical="center"/>
    </xf>
    <xf numFmtId="0" fontId="4" fillId="2" borderId="9" xfId="0" applyFont="1" applyFill="1" applyBorder="1" applyAlignment="1">
      <alignment horizontal="center" vertical="center" wrapText="1"/>
    </xf>
    <xf numFmtId="0" fontId="1" fillId="0" borderId="63" xfId="0" applyFont="1" applyBorder="1" applyAlignment="1">
      <alignment horizontal="center" vertical="center"/>
    </xf>
    <xf numFmtId="0" fontId="2" fillId="7" borderId="64" xfId="0" applyFont="1" applyFill="1" applyBorder="1" applyAlignment="1" applyProtection="1">
      <alignment horizontal="left" vertical="center"/>
      <protection locked="0"/>
    </xf>
    <xf numFmtId="0" fontId="0" fillId="0" borderId="26" xfId="0" applyBorder="1" applyAlignment="1">
      <alignment horizontal="center"/>
    </xf>
    <xf numFmtId="0" fontId="0" fillId="0" borderId="27" xfId="0" applyBorder="1" applyAlignment="1">
      <alignment horizontal="center"/>
    </xf>
    <xf numFmtId="0" fontId="0" fillId="0" borderId="73" xfId="0" applyBorder="1" applyAlignment="1">
      <alignment horizontal="center"/>
    </xf>
    <xf numFmtId="0" fontId="3" fillId="12" borderId="26" xfId="0" applyFont="1" applyFill="1" applyBorder="1" applyAlignment="1">
      <alignment horizontal="left" vertical="center" wrapText="1"/>
    </xf>
    <xf numFmtId="0" fontId="3" fillId="12" borderId="72" xfId="0" applyFont="1" applyFill="1" applyBorder="1" applyAlignment="1">
      <alignment horizontal="left" vertical="center" wrapText="1"/>
    </xf>
    <xf numFmtId="0" fontId="3" fillId="12" borderId="27" xfId="0" applyFont="1" applyFill="1" applyBorder="1" applyAlignment="1">
      <alignment horizontal="left" vertical="center" wrapText="1"/>
    </xf>
    <xf numFmtId="0" fontId="3" fillId="12" borderId="73" xfId="0" applyFont="1" applyFill="1" applyBorder="1" applyAlignment="1">
      <alignment horizontal="left" vertical="center" wrapText="1"/>
    </xf>
    <xf numFmtId="0" fontId="3" fillId="12" borderId="26" xfId="0" quotePrefix="1" applyFont="1" applyFill="1" applyBorder="1" applyAlignment="1">
      <alignment horizontal="center" vertical="center" wrapText="1"/>
    </xf>
    <xf numFmtId="9" fontId="7" fillId="0" borderId="64" xfId="0" applyNumberFormat="1" applyFont="1" applyBorder="1" applyAlignment="1">
      <alignment horizontal="center" vertical="center"/>
    </xf>
    <xf numFmtId="10" fontId="7" fillId="12" borderId="64" xfId="0" applyNumberFormat="1" applyFont="1" applyFill="1" applyBorder="1" applyAlignment="1">
      <alignment horizontal="center" vertical="center"/>
    </xf>
    <xf numFmtId="0" fontId="12" fillId="6" borderId="9" xfId="0" applyFont="1" applyFill="1" applyBorder="1" applyAlignment="1">
      <alignment horizontal="center" vertical="center" wrapText="1"/>
    </xf>
    <xf numFmtId="0" fontId="3" fillId="12" borderId="73" xfId="0" quotePrefix="1" applyFont="1" applyFill="1" applyBorder="1" applyAlignment="1">
      <alignment horizontal="center" vertical="center" wrapText="1"/>
    </xf>
    <xf numFmtId="0" fontId="8" fillId="12" borderId="0" xfId="0" applyFont="1" applyFill="1" applyAlignment="1">
      <alignment vertical="center"/>
    </xf>
    <xf numFmtId="0" fontId="2" fillId="8" borderId="74" xfId="1" applyNumberFormat="1" applyFont="1" applyFill="1" applyBorder="1" applyAlignment="1">
      <alignment horizontal="center" vertical="center" wrapText="1"/>
    </xf>
    <xf numFmtId="0" fontId="8" fillId="8" borderId="75" xfId="1" applyNumberFormat="1" applyFont="1" applyFill="1" applyBorder="1" applyAlignment="1">
      <alignment horizontal="center" vertical="center" wrapText="1"/>
    </xf>
    <xf numFmtId="0" fontId="2" fillId="11" borderId="76" xfId="0" applyFont="1" applyFill="1" applyBorder="1" applyAlignment="1">
      <alignment horizontal="center" vertical="center" wrapText="1"/>
    </xf>
    <xf numFmtId="0" fontId="2" fillId="11" borderId="74" xfId="0" applyFont="1" applyFill="1" applyBorder="1" applyAlignment="1">
      <alignment horizontal="center" vertical="center" wrapText="1"/>
    </xf>
    <xf numFmtId="0" fontId="8" fillId="11" borderId="51" xfId="0" applyFont="1" applyFill="1" applyBorder="1" applyAlignment="1">
      <alignment horizontal="center" vertical="center" wrapText="1"/>
    </xf>
    <xf numFmtId="0" fontId="2" fillId="9" borderId="76" xfId="0" applyFont="1" applyFill="1" applyBorder="1" applyAlignment="1">
      <alignment horizontal="center" vertical="center" wrapText="1"/>
    </xf>
    <xf numFmtId="0" fontId="2" fillId="9" borderId="74" xfId="0" applyFont="1" applyFill="1" applyBorder="1" applyAlignment="1">
      <alignment horizontal="center" vertical="center" wrapText="1"/>
    </xf>
    <xf numFmtId="0" fontId="8" fillId="9" borderId="51" xfId="0" applyFont="1" applyFill="1" applyBorder="1" applyAlignment="1">
      <alignment horizontal="center" vertical="center" wrapText="1"/>
    </xf>
    <xf numFmtId="0" fontId="8" fillId="5" borderId="67" xfId="0" applyFont="1" applyFill="1" applyBorder="1" applyAlignment="1">
      <alignment horizontal="center" vertical="center" wrapText="1"/>
    </xf>
    <xf numFmtId="0" fontId="2" fillId="10" borderId="76" xfId="0" applyFont="1" applyFill="1" applyBorder="1" applyAlignment="1">
      <alignment horizontal="center" vertical="center" wrapText="1"/>
    </xf>
    <xf numFmtId="0" fontId="2" fillId="10" borderId="74" xfId="0" applyFont="1" applyFill="1" applyBorder="1" applyAlignment="1">
      <alignment horizontal="center" vertical="center" wrapText="1"/>
    </xf>
    <xf numFmtId="0" fontId="8" fillId="10" borderId="77" xfId="0" applyFont="1" applyFill="1" applyBorder="1" applyAlignment="1">
      <alignment horizontal="center" vertical="center" wrapText="1"/>
    </xf>
    <xf numFmtId="0" fontId="8" fillId="12" borderId="67" xfId="0" applyFont="1" applyFill="1" applyBorder="1" applyAlignment="1">
      <alignment horizontal="center" vertical="center"/>
    </xf>
    <xf numFmtId="0" fontId="10" fillId="13" borderId="12" xfId="0" applyFont="1" applyFill="1" applyBorder="1" applyAlignment="1">
      <alignment horizontal="center" vertical="center" wrapText="1"/>
    </xf>
    <xf numFmtId="0" fontId="10" fillId="13" borderId="21" xfId="0" applyFont="1" applyFill="1" applyBorder="1" applyAlignment="1">
      <alignment horizontal="center" vertical="center" wrapText="1"/>
    </xf>
    <xf numFmtId="0" fontId="10" fillId="13" borderId="22" xfId="0" applyFont="1" applyFill="1" applyBorder="1" applyAlignment="1">
      <alignment horizontal="center" vertical="center" wrapText="1"/>
    </xf>
    <xf numFmtId="0" fontId="9" fillId="13" borderId="19" xfId="0" applyFont="1" applyFill="1" applyBorder="1" applyAlignment="1">
      <alignment horizontal="center" vertical="center" wrapText="1"/>
    </xf>
    <xf numFmtId="0" fontId="9" fillId="13" borderId="24" xfId="0" applyFont="1" applyFill="1" applyBorder="1" applyAlignment="1">
      <alignment horizontal="center" vertical="center" wrapText="1"/>
    </xf>
    <xf numFmtId="0" fontId="9" fillId="13" borderId="20" xfId="0" applyFont="1" applyFill="1" applyBorder="1" applyAlignment="1">
      <alignment horizontal="left" vertical="center" wrapText="1"/>
    </xf>
    <xf numFmtId="0" fontId="9" fillId="13" borderId="25" xfId="0" applyFont="1" applyFill="1" applyBorder="1" applyAlignment="1">
      <alignment horizontal="left" vertical="center" wrapText="1"/>
    </xf>
    <xf numFmtId="0" fontId="9" fillId="13" borderId="50" xfId="0" applyFont="1" applyFill="1" applyBorder="1" applyAlignment="1">
      <alignment horizontal="center" vertical="center" wrapText="1"/>
    </xf>
    <xf numFmtId="0" fontId="9" fillId="13" borderId="51" xfId="0" applyFont="1" applyFill="1" applyBorder="1" applyAlignment="1">
      <alignment horizontal="center" vertical="center" wrapText="1"/>
    </xf>
    <xf numFmtId="0" fontId="6" fillId="8" borderId="30"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26"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13" fillId="0" borderId="30" xfId="0" applyFont="1" applyBorder="1" applyAlignment="1">
      <alignment horizontal="center" vertical="center" wrapText="1"/>
    </xf>
    <xf numFmtId="0" fontId="13" fillId="0" borderId="26" xfId="0" applyFont="1" applyBorder="1" applyAlignment="1">
      <alignment horizontal="center" vertical="center" wrapText="1"/>
    </xf>
    <xf numFmtId="0" fontId="6" fillId="11" borderId="1" xfId="0" applyFont="1" applyFill="1" applyBorder="1" applyAlignment="1">
      <alignment horizontal="center" vertical="center" wrapText="1"/>
    </xf>
    <xf numFmtId="0" fontId="6" fillId="11" borderId="30" xfId="0" applyFont="1" applyFill="1" applyBorder="1" applyAlignment="1">
      <alignment horizontal="center" vertical="center" wrapText="1"/>
    </xf>
    <xf numFmtId="0" fontId="6" fillId="11" borderId="26" xfId="0" applyFont="1" applyFill="1" applyBorder="1" applyAlignment="1">
      <alignment horizontal="center" vertical="center" wrapText="1"/>
    </xf>
    <xf numFmtId="0" fontId="9" fillId="13" borderId="18" xfId="0" applyFont="1" applyFill="1" applyBorder="1" applyAlignment="1">
      <alignment horizontal="center" vertical="center" wrapText="1"/>
    </xf>
    <xf numFmtId="0" fontId="9" fillId="13" borderId="23" xfId="0" applyFont="1" applyFill="1" applyBorder="1" applyAlignment="1">
      <alignment horizontal="center" vertical="center" wrapText="1"/>
    </xf>
    <xf numFmtId="0" fontId="13" fillId="12" borderId="2" xfId="0" applyFont="1" applyFill="1" applyBorder="1" applyAlignment="1">
      <alignment horizontal="left" vertical="top" wrapText="1"/>
    </xf>
    <xf numFmtId="0" fontId="13" fillId="12" borderId="60" xfId="0" applyFont="1" applyFill="1" applyBorder="1" applyAlignment="1">
      <alignment horizontal="left" vertical="top" wrapText="1"/>
    </xf>
    <xf numFmtId="0" fontId="13" fillId="12" borderId="56" xfId="0" applyFont="1" applyFill="1" applyBorder="1" applyAlignment="1">
      <alignment horizontal="left" vertical="top" wrapText="1"/>
    </xf>
    <xf numFmtId="0" fontId="13" fillId="12" borderId="62" xfId="0" applyFont="1" applyFill="1" applyBorder="1" applyAlignment="1">
      <alignment horizontal="left" vertical="top" wrapText="1"/>
    </xf>
    <xf numFmtId="0" fontId="13" fillId="12" borderId="38" xfId="0" applyFont="1" applyFill="1" applyBorder="1" applyAlignment="1">
      <alignment horizontal="left" vertical="top" wrapText="1"/>
    </xf>
    <xf numFmtId="0" fontId="13" fillId="12" borderId="48" xfId="0" applyFont="1" applyFill="1" applyBorder="1" applyAlignment="1">
      <alignment horizontal="left" vertical="top" wrapText="1"/>
    </xf>
    <xf numFmtId="0" fontId="13" fillId="12" borderId="68" xfId="0" applyFont="1" applyFill="1" applyBorder="1" applyAlignment="1">
      <alignment horizontal="left" vertical="top" wrapText="1"/>
    </xf>
    <xf numFmtId="0" fontId="13" fillId="12" borderId="28" xfId="0" applyFont="1" applyFill="1" applyBorder="1" applyAlignment="1">
      <alignment horizontal="left" vertical="top" wrapText="1"/>
    </xf>
    <xf numFmtId="0" fontId="13" fillId="12" borderId="46" xfId="0" applyFont="1" applyFill="1" applyBorder="1" applyAlignment="1">
      <alignment horizontal="left" vertical="top" wrapText="1"/>
    </xf>
    <xf numFmtId="0" fontId="13" fillId="12" borderId="57" xfId="0" applyFont="1" applyFill="1" applyBorder="1" applyAlignment="1">
      <alignment horizontal="left" vertical="top" wrapText="1"/>
    </xf>
    <xf numFmtId="0" fontId="13" fillId="12" borderId="5" xfId="0" applyFont="1" applyFill="1" applyBorder="1" applyAlignment="1">
      <alignment horizontal="left" vertical="top" wrapText="1"/>
    </xf>
    <xf numFmtId="0" fontId="13" fillId="12" borderId="6" xfId="0" applyFont="1" applyFill="1" applyBorder="1" applyAlignment="1">
      <alignment horizontal="left" vertical="top" wrapText="1"/>
    </xf>
    <xf numFmtId="0" fontId="8" fillId="6" borderId="35" xfId="0" applyFont="1" applyFill="1" applyBorder="1" applyAlignment="1">
      <alignment horizontal="center" vertical="center"/>
    </xf>
    <xf numFmtId="0" fontId="8" fillId="6" borderId="7" xfId="0" applyFont="1" applyFill="1" applyBorder="1" applyAlignment="1">
      <alignment horizontal="center" vertical="center"/>
    </xf>
    <xf numFmtId="0" fontId="8" fillId="6" borderId="58" xfId="0" applyFont="1" applyFill="1" applyBorder="1" applyAlignment="1">
      <alignment horizontal="center" vertical="center"/>
    </xf>
    <xf numFmtId="1" fontId="2" fillId="7" borderId="38" xfId="0" applyNumberFormat="1" applyFont="1" applyFill="1" applyBorder="1" applyAlignment="1" applyProtection="1">
      <alignment horizontal="center" vertical="center" wrapText="1"/>
      <protection locked="0"/>
    </xf>
    <xf numFmtId="1" fontId="2" fillId="7" borderId="48" xfId="0" applyNumberFormat="1" applyFont="1" applyFill="1" applyBorder="1" applyAlignment="1" applyProtection="1">
      <alignment horizontal="center" vertical="center" wrapText="1"/>
      <protection locked="0"/>
    </xf>
    <xf numFmtId="1" fontId="2" fillId="7" borderId="4" xfId="0" applyNumberFormat="1" applyFont="1" applyFill="1" applyBorder="1" applyAlignment="1" applyProtection="1">
      <alignment horizontal="center" vertical="center" wrapText="1"/>
      <protection locked="0"/>
    </xf>
    <xf numFmtId="1" fontId="2" fillId="7" borderId="28" xfId="0" applyNumberFormat="1" applyFont="1" applyFill="1" applyBorder="1" applyAlignment="1" applyProtection="1">
      <alignment horizontal="center" vertical="center"/>
      <protection locked="0"/>
    </xf>
    <xf numFmtId="1" fontId="2" fillId="7" borderId="46" xfId="0" applyNumberFormat="1" applyFont="1" applyFill="1" applyBorder="1" applyAlignment="1" applyProtection="1">
      <alignment horizontal="center" vertical="center"/>
      <protection locked="0"/>
    </xf>
    <xf numFmtId="1" fontId="2" fillId="7" borderId="11" xfId="0" applyNumberFormat="1" applyFont="1" applyFill="1" applyBorder="1" applyAlignment="1" applyProtection="1">
      <alignment horizontal="center" vertical="center"/>
      <protection locked="0"/>
    </xf>
    <xf numFmtId="1" fontId="2" fillId="7" borderId="28" xfId="0" applyNumberFormat="1" applyFont="1" applyFill="1" applyBorder="1" applyAlignment="1" applyProtection="1">
      <alignment horizontal="center" vertical="center" wrapText="1"/>
      <protection locked="0"/>
    </xf>
    <xf numFmtId="1" fontId="2" fillId="7" borderId="46" xfId="0" applyNumberFormat="1" applyFont="1" applyFill="1" applyBorder="1" applyAlignment="1" applyProtection="1">
      <alignment horizontal="center" vertical="center" wrapText="1"/>
      <protection locked="0"/>
    </xf>
    <xf numFmtId="1" fontId="2" fillId="7" borderId="11" xfId="0" applyNumberFormat="1" applyFont="1" applyFill="1" applyBorder="1" applyAlignment="1" applyProtection="1">
      <alignment horizontal="center" vertical="center" wrapText="1"/>
      <protection locked="0"/>
    </xf>
    <xf numFmtId="1" fontId="2" fillId="7" borderId="41" xfId="0" applyNumberFormat="1" applyFont="1" applyFill="1" applyBorder="1" applyAlignment="1" applyProtection="1">
      <alignment horizontal="center" vertical="center" wrapText="1"/>
      <protection locked="0"/>
    </xf>
    <xf numFmtId="1" fontId="2" fillId="7" borderId="49" xfId="0" applyNumberFormat="1" applyFont="1" applyFill="1" applyBorder="1" applyAlignment="1" applyProtection="1">
      <alignment horizontal="center" vertical="center" wrapText="1"/>
      <protection locked="0"/>
    </xf>
    <xf numFmtId="1" fontId="2" fillId="7" borderId="61" xfId="0" applyNumberFormat="1" applyFont="1" applyFill="1" applyBorder="1" applyAlignment="1" applyProtection="1">
      <alignment horizontal="center" vertical="center" wrapText="1"/>
      <protection locked="0"/>
    </xf>
    <xf numFmtId="0" fontId="8" fillId="6" borderId="6" xfId="0" applyFont="1" applyFill="1" applyBorder="1" applyAlignment="1">
      <alignment horizontal="center" vertical="center" wrapText="1"/>
    </xf>
    <xf numFmtId="0" fontId="8" fillId="6" borderId="62" xfId="0" applyFont="1" applyFill="1" applyBorder="1" applyAlignment="1">
      <alignment horizontal="center" vertical="center" wrapText="1"/>
    </xf>
    <xf numFmtId="2" fontId="0" fillId="0" borderId="64" xfId="0" applyNumberFormat="1" applyBorder="1" applyAlignment="1">
      <alignment horizontal="center" vertical="center"/>
    </xf>
    <xf numFmtId="2" fontId="0" fillId="0" borderId="2" xfId="0" applyNumberFormat="1" applyBorder="1" applyAlignment="1">
      <alignment horizontal="center" vertical="center"/>
    </xf>
    <xf numFmtId="2" fontId="0" fillId="0" borderId="56" xfId="0" applyNumberFormat="1" applyBorder="1" applyAlignment="1">
      <alignment horizontal="center" vertical="center"/>
    </xf>
  </cellXfs>
  <cellStyles count="2">
    <cellStyle name="Procent" xfId="1" builtinId="5"/>
    <cellStyle name="Standaard" xfId="0" builtinId="0"/>
  </cellStyles>
  <dxfs count="3">
    <dxf>
      <fill>
        <patternFill>
          <bgColor rgb="FFFF9966"/>
        </patternFill>
      </fill>
    </dxf>
    <dxf>
      <fill>
        <patternFill>
          <bgColor rgb="FFFFCC66"/>
        </patternFill>
      </fill>
    </dxf>
    <dxf>
      <fill>
        <patternFill>
          <bgColor rgb="FF92D050"/>
        </patternFill>
      </fill>
    </dxf>
  </dxfs>
  <tableStyles count="0" defaultTableStyle="TableStyleMedium2" defaultPivotStyle="PivotStyleLight16"/>
  <colors>
    <mruColors>
      <color rgb="FF009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1129392</xdr:colOff>
      <xdr:row>2</xdr:row>
      <xdr:rowOff>62366</xdr:rowOff>
    </xdr:from>
    <xdr:to>
      <xdr:col>13</xdr:col>
      <xdr:colOff>68035</xdr:colOff>
      <xdr:row>9</xdr:row>
      <xdr:rowOff>13607</xdr:rowOff>
    </xdr:to>
    <xdr:pic>
      <xdr:nvPicPr>
        <xdr:cNvPr id="5" name="Picture 4">
          <a:extLst>
            <a:ext uri="{FF2B5EF4-FFF2-40B4-BE49-F238E27FC236}">
              <a16:creationId xmlns:a16="http://schemas.microsoft.com/office/drawing/2014/main" id="{FCF56033-E266-FC66-0900-5165912514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49" y="538616"/>
          <a:ext cx="3116036" cy="12983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312964</xdr:colOff>
      <xdr:row>2</xdr:row>
      <xdr:rowOff>21544</xdr:rowOff>
    </xdr:from>
    <xdr:to>
      <xdr:col>10</xdr:col>
      <xdr:colOff>17688</xdr:colOff>
      <xdr:row>9</xdr:row>
      <xdr:rowOff>58510</xdr:rowOff>
    </xdr:to>
    <xdr:pic>
      <xdr:nvPicPr>
        <xdr:cNvPr id="4" name="Picture 3">
          <a:extLst>
            <a:ext uri="{FF2B5EF4-FFF2-40B4-BE49-F238E27FC236}">
              <a16:creationId xmlns:a16="http://schemas.microsoft.com/office/drawing/2014/main" id="{FBFC41CA-4285-4CB8-96E6-E37CF03139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61071" y="497794"/>
          <a:ext cx="3133724" cy="13840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312964</xdr:colOff>
      <xdr:row>2</xdr:row>
      <xdr:rowOff>21544</xdr:rowOff>
    </xdr:from>
    <xdr:to>
      <xdr:col>10</xdr:col>
      <xdr:colOff>170088</xdr:colOff>
      <xdr:row>9</xdr:row>
      <xdr:rowOff>144235</xdr:rowOff>
    </xdr:to>
    <xdr:pic>
      <xdr:nvPicPr>
        <xdr:cNvPr id="2" name="Picture 1">
          <a:extLst>
            <a:ext uri="{FF2B5EF4-FFF2-40B4-BE49-F238E27FC236}">
              <a16:creationId xmlns:a16="http://schemas.microsoft.com/office/drawing/2014/main" id="{C2B86F5E-8D79-4EEA-953B-A4A5C8B145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18889" y="497794"/>
          <a:ext cx="3124199" cy="13895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312964</xdr:colOff>
      <xdr:row>2</xdr:row>
      <xdr:rowOff>21544</xdr:rowOff>
    </xdr:from>
    <xdr:to>
      <xdr:col>8</xdr:col>
      <xdr:colOff>1389288</xdr:colOff>
      <xdr:row>9</xdr:row>
      <xdr:rowOff>144235</xdr:rowOff>
    </xdr:to>
    <xdr:pic>
      <xdr:nvPicPr>
        <xdr:cNvPr id="2" name="Picture 1">
          <a:extLst>
            <a:ext uri="{FF2B5EF4-FFF2-40B4-BE49-F238E27FC236}">
              <a16:creationId xmlns:a16="http://schemas.microsoft.com/office/drawing/2014/main" id="{69DE986D-8729-45C0-B61A-9D4064DB78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18889" y="497794"/>
          <a:ext cx="3124199" cy="13895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312964</xdr:colOff>
      <xdr:row>2</xdr:row>
      <xdr:rowOff>21544</xdr:rowOff>
    </xdr:from>
    <xdr:to>
      <xdr:col>8</xdr:col>
      <xdr:colOff>1389288</xdr:colOff>
      <xdr:row>9</xdr:row>
      <xdr:rowOff>144235</xdr:rowOff>
    </xdr:to>
    <xdr:pic>
      <xdr:nvPicPr>
        <xdr:cNvPr id="2" name="Picture 1">
          <a:extLst>
            <a:ext uri="{FF2B5EF4-FFF2-40B4-BE49-F238E27FC236}">
              <a16:creationId xmlns:a16="http://schemas.microsoft.com/office/drawing/2014/main" id="{2EF7B6D2-06CA-400B-B90E-3D141A2292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18889" y="497794"/>
          <a:ext cx="3124199" cy="138951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312964</xdr:colOff>
      <xdr:row>2</xdr:row>
      <xdr:rowOff>21544</xdr:rowOff>
    </xdr:from>
    <xdr:to>
      <xdr:col>8</xdr:col>
      <xdr:colOff>1389288</xdr:colOff>
      <xdr:row>9</xdr:row>
      <xdr:rowOff>144235</xdr:rowOff>
    </xdr:to>
    <xdr:pic>
      <xdr:nvPicPr>
        <xdr:cNvPr id="2" name="Picture 1">
          <a:extLst>
            <a:ext uri="{FF2B5EF4-FFF2-40B4-BE49-F238E27FC236}">
              <a16:creationId xmlns:a16="http://schemas.microsoft.com/office/drawing/2014/main" id="{0E2E60D5-2E21-407C-AC0B-593D5D57B3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18889" y="497794"/>
          <a:ext cx="3124199" cy="138951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560614</xdr:colOff>
      <xdr:row>1</xdr:row>
      <xdr:rowOff>269194</xdr:rowOff>
    </xdr:from>
    <xdr:to>
      <xdr:col>13</xdr:col>
      <xdr:colOff>541563</xdr:colOff>
      <xdr:row>9</xdr:row>
      <xdr:rowOff>96610</xdr:rowOff>
    </xdr:to>
    <xdr:pic>
      <xdr:nvPicPr>
        <xdr:cNvPr id="2" name="Picture 1">
          <a:extLst>
            <a:ext uri="{FF2B5EF4-FFF2-40B4-BE49-F238E27FC236}">
              <a16:creationId xmlns:a16="http://schemas.microsoft.com/office/drawing/2014/main" id="{C1990388-B594-4729-9F9B-7746DF08C0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42764" y="450169"/>
          <a:ext cx="3124199" cy="147524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1903639</xdr:colOff>
      <xdr:row>2</xdr:row>
      <xdr:rowOff>2494</xdr:rowOff>
    </xdr:from>
    <xdr:to>
      <xdr:col>8</xdr:col>
      <xdr:colOff>934810</xdr:colOff>
      <xdr:row>9</xdr:row>
      <xdr:rowOff>125185</xdr:rowOff>
    </xdr:to>
    <xdr:pic>
      <xdr:nvPicPr>
        <xdr:cNvPr id="2" name="Picture 1">
          <a:extLst>
            <a:ext uri="{FF2B5EF4-FFF2-40B4-BE49-F238E27FC236}">
              <a16:creationId xmlns:a16="http://schemas.microsoft.com/office/drawing/2014/main" id="{865BC74E-2489-4A87-8A7E-D013932A83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52614" y="478744"/>
          <a:ext cx="3124199" cy="147524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408214</xdr:colOff>
      <xdr:row>2</xdr:row>
      <xdr:rowOff>12019</xdr:rowOff>
    </xdr:from>
    <xdr:to>
      <xdr:col>13</xdr:col>
      <xdr:colOff>389163</xdr:colOff>
      <xdr:row>9</xdr:row>
      <xdr:rowOff>134710</xdr:rowOff>
    </xdr:to>
    <xdr:pic>
      <xdr:nvPicPr>
        <xdr:cNvPr id="2" name="Picture 1">
          <a:extLst>
            <a:ext uri="{FF2B5EF4-FFF2-40B4-BE49-F238E27FC236}">
              <a16:creationId xmlns:a16="http://schemas.microsoft.com/office/drawing/2014/main" id="{2118D020-43E1-4CA5-A132-95F3F3F393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09439" y="488269"/>
          <a:ext cx="3124199" cy="147524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970189</xdr:colOff>
      <xdr:row>1</xdr:row>
      <xdr:rowOff>107269</xdr:rowOff>
    </xdr:from>
    <xdr:to>
      <xdr:col>6</xdr:col>
      <xdr:colOff>2046513</xdr:colOff>
      <xdr:row>8</xdr:row>
      <xdr:rowOff>115660</xdr:rowOff>
    </xdr:to>
    <xdr:pic>
      <xdr:nvPicPr>
        <xdr:cNvPr id="2" name="Picture 1">
          <a:extLst>
            <a:ext uri="{FF2B5EF4-FFF2-40B4-BE49-F238E27FC236}">
              <a16:creationId xmlns:a16="http://schemas.microsoft.com/office/drawing/2014/main" id="{36E19599-FDDA-45F9-B9EA-94AB3E5E32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1289" y="288244"/>
          <a:ext cx="3124199" cy="147524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503464</xdr:colOff>
      <xdr:row>2</xdr:row>
      <xdr:rowOff>21544</xdr:rowOff>
    </xdr:from>
    <xdr:to>
      <xdr:col>13</xdr:col>
      <xdr:colOff>484413</xdr:colOff>
      <xdr:row>9</xdr:row>
      <xdr:rowOff>144235</xdr:rowOff>
    </xdr:to>
    <xdr:pic>
      <xdr:nvPicPr>
        <xdr:cNvPr id="2" name="Picture 1">
          <a:extLst>
            <a:ext uri="{FF2B5EF4-FFF2-40B4-BE49-F238E27FC236}">
              <a16:creationId xmlns:a16="http://schemas.microsoft.com/office/drawing/2014/main" id="{A8C735E9-9578-47DD-968A-475CE0AC71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85689" y="497794"/>
          <a:ext cx="3124199" cy="147524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455839</xdr:colOff>
      <xdr:row>1</xdr:row>
      <xdr:rowOff>278719</xdr:rowOff>
    </xdr:from>
    <xdr:to>
      <xdr:col>15</xdr:col>
      <xdr:colOff>8163</xdr:colOff>
      <xdr:row>9</xdr:row>
      <xdr:rowOff>106135</xdr:rowOff>
    </xdr:to>
    <xdr:pic>
      <xdr:nvPicPr>
        <xdr:cNvPr id="2" name="Picture 1">
          <a:extLst>
            <a:ext uri="{FF2B5EF4-FFF2-40B4-BE49-F238E27FC236}">
              <a16:creationId xmlns:a16="http://schemas.microsoft.com/office/drawing/2014/main" id="{F42D8561-BFC5-4749-8DE0-8F0E3295BB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52389" y="459694"/>
          <a:ext cx="3124199" cy="147524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497A4-B590-4007-B0FD-3DAFC6CC4D20}">
  <dimension ref="A1:U30"/>
  <sheetViews>
    <sheetView zoomScale="85" zoomScaleNormal="85" workbookViewId="0">
      <selection activeCell="F4" sqref="F4"/>
    </sheetView>
  </sheetViews>
  <sheetFormatPr defaultColWidth="8.86328125" defaultRowHeight="12.75" outlineLevelRow="1" x14ac:dyDescent="0.35"/>
  <cols>
    <col min="1" max="1" width="4" style="117" customWidth="1"/>
    <col min="2" max="2" width="35.1328125" style="117" bestFit="1" customWidth="1"/>
    <col min="3" max="3" width="2.59765625" style="122" bestFit="1" customWidth="1"/>
    <col min="4" max="4" width="21.265625" style="122" bestFit="1" customWidth="1"/>
    <col min="5" max="5" width="7.265625" style="123" bestFit="1" customWidth="1"/>
    <col min="6" max="6" width="30.265625" style="117" bestFit="1" customWidth="1"/>
    <col min="7" max="7" width="42" style="117" bestFit="1" customWidth="1"/>
    <col min="8" max="8" width="6.265625" style="117" bestFit="1" customWidth="1"/>
    <col min="9" max="9" width="2.59765625" style="117" customWidth="1"/>
    <col min="10" max="11" width="2.86328125" style="123" bestFit="1" customWidth="1"/>
    <col min="12" max="12" width="3.1328125" style="123" bestFit="1" customWidth="1"/>
    <col min="13" max="14" width="2.86328125" style="123" bestFit="1" customWidth="1"/>
    <col min="15" max="15" width="3.1328125" style="123" bestFit="1" customWidth="1"/>
    <col min="16" max="17" width="2.86328125" style="123" bestFit="1" customWidth="1"/>
    <col min="18" max="18" width="3.1328125" style="123" bestFit="1" customWidth="1"/>
    <col min="19" max="21" width="4.3984375" style="123" bestFit="1" customWidth="1"/>
    <col min="22" max="16384" width="8.86328125" style="117"/>
  </cols>
  <sheetData>
    <row r="1" spans="1:21" s="58" customFormat="1" ht="13.5" x14ac:dyDescent="0.35"/>
    <row r="2" spans="1:21" s="58" customFormat="1" ht="22.5" x14ac:dyDescent="0.6">
      <c r="B2" s="139" t="s">
        <v>282</v>
      </c>
      <c r="C2" s="139"/>
      <c r="D2" s="139"/>
      <c r="E2" s="139"/>
      <c r="F2" s="139"/>
      <c r="G2" s="139"/>
      <c r="H2" s="139"/>
    </row>
    <row r="3" spans="1:21" s="58" customFormat="1" ht="17.649999999999999" x14ac:dyDescent="0.5">
      <c r="B3" s="140" t="s">
        <v>212</v>
      </c>
      <c r="D3" s="140" t="s">
        <v>213</v>
      </c>
    </row>
    <row r="4" spans="1:21" s="58" customFormat="1" ht="13.5" x14ac:dyDescent="0.35"/>
    <row r="5" spans="1:21" s="58" customFormat="1" ht="13.9" x14ac:dyDescent="0.4">
      <c r="B5" s="141" t="s">
        <v>208</v>
      </c>
      <c r="C5" s="141" t="s">
        <v>209</v>
      </c>
      <c r="D5" s="142">
        <v>45236</v>
      </c>
    </row>
    <row r="6" spans="1:21" s="58" customFormat="1" ht="13.9" x14ac:dyDescent="0.4">
      <c r="B6" s="141" t="s">
        <v>210</v>
      </c>
      <c r="C6" s="141" t="s">
        <v>209</v>
      </c>
      <c r="D6" s="143" t="s">
        <v>214</v>
      </c>
    </row>
    <row r="7" spans="1:21" s="58" customFormat="1" ht="13.9" x14ac:dyDescent="0.4">
      <c r="B7" s="141" t="s">
        <v>211</v>
      </c>
      <c r="C7" s="141" t="s">
        <v>209</v>
      </c>
      <c r="D7" s="143" t="s">
        <v>282</v>
      </c>
    </row>
    <row r="8" spans="1:21" s="58" customFormat="1" ht="13.5" x14ac:dyDescent="0.35"/>
    <row r="9" spans="1:21" s="58" customFormat="1" ht="13.5" x14ac:dyDescent="0.35"/>
    <row r="10" spans="1:21" s="58" customFormat="1" ht="13.9" thickBot="1" x14ac:dyDescent="0.4"/>
    <row r="11" spans="1:21" ht="17.649999999999999" x14ac:dyDescent="0.35">
      <c r="A11" s="118"/>
      <c r="B11" s="312" t="s">
        <v>5</v>
      </c>
      <c r="C11" s="295"/>
      <c r="D11" s="295"/>
      <c r="E11" s="295" t="s">
        <v>21</v>
      </c>
      <c r="F11" s="297" t="s">
        <v>23</v>
      </c>
      <c r="G11" s="299" t="s">
        <v>51</v>
      </c>
      <c r="H11" s="299" t="s">
        <v>24</v>
      </c>
      <c r="J11" s="292" t="s">
        <v>17</v>
      </c>
      <c r="K11" s="293"/>
      <c r="L11" s="293"/>
      <c r="M11" s="293"/>
      <c r="N11" s="293"/>
      <c r="O11" s="293"/>
      <c r="P11" s="293"/>
      <c r="Q11" s="293"/>
      <c r="R11" s="293"/>
      <c r="S11" s="293"/>
      <c r="T11" s="293"/>
      <c r="U11" s="294"/>
    </row>
    <row r="12" spans="1:21" ht="18" thickBot="1" x14ac:dyDescent="0.4">
      <c r="A12" s="118"/>
      <c r="B12" s="313"/>
      <c r="C12" s="296"/>
      <c r="D12" s="296"/>
      <c r="E12" s="296"/>
      <c r="F12" s="298"/>
      <c r="G12" s="300"/>
      <c r="H12" s="300"/>
      <c r="J12" s="127">
        <v>1</v>
      </c>
      <c r="K12" s="128">
        <v>2</v>
      </c>
      <c r="L12" s="128">
        <v>3</v>
      </c>
      <c r="M12" s="128">
        <v>4</v>
      </c>
      <c r="N12" s="128">
        <v>5</v>
      </c>
      <c r="O12" s="128">
        <v>6</v>
      </c>
      <c r="P12" s="128">
        <v>7</v>
      </c>
      <c r="Q12" s="128">
        <v>8</v>
      </c>
      <c r="R12" s="128">
        <v>9</v>
      </c>
      <c r="S12" s="128">
        <v>10</v>
      </c>
      <c r="T12" s="128">
        <v>11</v>
      </c>
      <c r="U12" s="129">
        <v>12</v>
      </c>
    </row>
    <row r="13" spans="1:21" ht="63.75" outlineLevel="1" x14ac:dyDescent="0.35">
      <c r="A13" s="119"/>
      <c r="B13" s="301" t="s">
        <v>9</v>
      </c>
      <c r="C13" s="4"/>
      <c r="D13" s="5" t="e">
        <f>#REF!</f>
        <v>#REF!</v>
      </c>
      <c r="E13" s="106" t="s">
        <v>36</v>
      </c>
      <c r="F13" s="7" t="s">
        <v>32</v>
      </c>
      <c r="G13" s="45" t="s">
        <v>62</v>
      </c>
      <c r="H13" s="279">
        <v>15</v>
      </c>
      <c r="I13" s="122"/>
      <c r="J13" s="131"/>
      <c r="K13" s="132"/>
      <c r="L13" s="132" t="s">
        <v>206</v>
      </c>
      <c r="M13" s="132"/>
      <c r="N13" s="132"/>
      <c r="O13" s="132" t="s">
        <v>206</v>
      </c>
      <c r="P13" s="132"/>
      <c r="Q13" s="132"/>
      <c r="R13" s="132" t="s">
        <v>206</v>
      </c>
      <c r="S13" s="132"/>
      <c r="T13" s="132"/>
      <c r="U13" s="133" t="s">
        <v>206</v>
      </c>
    </row>
    <row r="14" spans="1:21" ht="38.25" outlineLevel="1" x14ac:dyDescent="0.35">
      <c r="A14" s="119"/>
      <c r="B14" s="301"/>
      <c r="C14" s="4"/>
      <c r="D14" s="5" t="e">
        <f>#REF!</f>
        <v>#REF!</v>
      </c>
      <c r="E14" s="106" t="s">
        <v>205</v>
      </c>
      <c r="F14" s="6" t="s">
        <v>20</v>
      </c>
      <c r="G14" s="46" t="s">
        <v>52</v>
      </c>
      <c r="H14" s="279">
        <v>5</v>
      </c>
      <c r="I14" s="122"/>
      <c r="J14" s="134"/>
      <c r="K14" s="130"/>
      <c r="L14" s="130"/>
      <c r="M14" s="130"/>
      <c r="N14" s="130"/>
      <c r="O14" s="130"/>
      <c r="P14" s="130"/>
      <c r="Q14" s="130"/>
      <c r="R14" s="130"/>
      <c r="S14" s="130"/>
      <c r="T14" s="130"/>
      <c r="U14" s="135" t="s">
        <v>206</v>
      </c>
    </row>
    <row r="15" spans="1:21" s="124" customFormat="1" ht="18" thickBot="1" x14ac:dyDescent="0.45">
      <c r="A15" s="119"/>
      <c r="B15" s="302"/>
      <c r="C15" s="8"/>
      <c r="D15" s="9" t="e">
        <f>#REF!</f>
        <v>#REF!</v>
      </c>
      <c r="E15" s="107" t="s">
        <v>37</v>
      </c>
      <c r="F15" s="10" t="s">
        <v>38</v>
      </c>
      <c r="G15" s="47"/>
      <c r="H15" s="280">
        <f>SUM(H13:H14)</f>
        <v>20</v>
      </c>
      <c r="I15" s="278"/>
      <c r="J15" s="134"/>
      <c r="K15" s="130"/>
      <c r="L15" s="130"/>
      <c r="M15" s="130"/>
      <c r="N15" s="130"/>
      <c r="O15" s="130"/>
      <c r="P15" s="130"/>
      <c r="Q15" s="130"/>
      <c r="R15" s="130"/>
      <c r="S15" s="130"/>
      <c r="T15" s="130"/>
      <c r="U15" s="135"/>
    </row>
    <row r="16" spans="1:21" ht="51" outlineLevel="1" x14ac:dyDescent="0.35">
      <c r="A16" s="120"/>
      <c r="B16" s="309" t="s">
        <v>34</v>
      </c>
      <c r="C16" s="35"/>
      <c r="D16" s="36" t="e">
        <f>#REF!</f>
        <v>#REF!</v>
      </c>
      <c r="E16" s="108" t="s">
        <v>39</v>
      </c>
      <c r="F16" s="37" t="s">
        <v>49</v>
      </c>
      <c r="G16" s="48" t="s">
        <v>53</v>
      </c>
      <c r="H16" s="281">
        <v>7.5</v>
      </c>
      <c r="I16" s="122"/>
      <c r="J16" s="134"/>
      <c r="K16" s="130"/>
      <c r="L16" s="130" t="s">
        <v>206</v>
      </c>
      <c r="M16" s="130"/>
      <c r="N16" s="130"/>
      <c r="O16" s="130" t="s">
        <v>206</v>
      </c>
      <c r="P16" s="130"/>
      <c r="Q16" s="130"/>
      <c r="R16" s="130" t="s">
        <v>206</v>
      </c>
      <c r="S16" s="130"/>
      <c r="T16" s="130"/>
      <c r="U16" s="135" t="s">
        <v>206</v>
      </c>
    </row>
    <row r="17" spans="1:21" ht="38.25" outlineLevel="1" x14ac:dyDescent="0.35">
      <c r="A17" s="119"/>
      <c r="B17" s="310"/>
      <c r="C17" s="38"/>
      <c r="D17" s="39" t="e">
        <f>#REF!</f>
        <v>#REF!</v>
      </c>
      <c r="E17" s="109" t="s">
        <v>40</v>
      </c>
      <c r="F17" s="40" t="s">
        <v>10</v>
      </c>
      <c r="G17" s="49" t="s">
        <v>54</v>
      </c>
      <c r="H17" s="282">
        <v>12.5</v>
      </c>
      <c r="I17" s="122"/>
      <c r="J17" s="134"/>
      <c r="K17" s="130"/>
      <c r="L17" s="130" t="s">
        <v>206</v>
      </c>
      <c r="M17" s="130"/>
      <c r="N17" s="130"/>
      <c r="O17" s="130" t="s">
        <v>206</v>
      </c>
      <c r="P17" s="130"/>
      <c r="Q17" s="130"/>
      <c r="R17" s="130" t="s">
        <v>206</v>
      </c>
      <c r="S17" s="130"/>
      <c r="T17" s="130"/>
      <c r="U17" s="135" t="s">
        <v>206</v>
      </c>
    </row>
    <row r="18" spans="1:21" ht="38.25" outlineLevel="1" x14ac:dyDescent="0.35">
      <c r="A18" s="120"/>
      <c r="B18" s="310"/>
      <c r="C18" s="41"/>
      <c r="D18" s="39" t="e">
        <f>#REF!</f>
        <v>#REF!</v>
      </c>
      <c r="E18" s="109" t="s">
        <v>41</v>
      </c>
      <c r="F18" s="40" t="s">
        <v>19</v>
      </c>
      <c r="G18" s="49" t="s">
        <v>55</v>
      </c>
      <c r="H18" s="282">
        <v>10</v>
      </c>
      <c r="I18" s="122"/>
      <c r="J18" s="134"/>
      <c r="K18" s="130"/>
      <c r="L18" s="130" t="s">
        <v>206</v>
      </c>
      <c r="M18" s="130"/>
      <c r="N18" s="130"/>
      <c r="O18" s="130" t="s">
        <v>206</v>
      </c>
      <c r="P18" s="130"/>
      <c r="Q18" s="130"/>
      <c r="R18" s="130" t="s">
        <v>206</v>
      </c>
      <c r="S18" s="130"/>
      <c r="T18" s="130"/>
      <c r="U18" s="135" t="s">
        <v>206</v>
      </c>
    </row>
    <row r="19" spans="1:21" ht="18" thickBot="1" x14ac:dyDescent="0.4">
      <c r="A19" s="120"/>
      <c r="B19" s="311"/>
      <c r="C19" s="42"/>
      <c r="D19" s="43" t="e">
        <f>#REF!</f>
        <v>#REF!</v>
      </c>
      <c r="E19" s="110" t="s">
        <v>42</v>
      </c>
      <c r="F19" s="44" t="s">
        <v>43</v>
      </c>
      <c r="G19" s="50"/>
      <c r="H19" s="283">
        <f>SUM(H16:H18)</f>
        <v>30</v>
      </c>
      <c r="I19" s="122"/>
      <c r="J19" s="134"/>
      <c r="K19" s="130"/>
      <c r="L19" s="130"/>
      <c r="M19" s="130"/>
      <c r="N19" s="130"/>
      <c r="O19" s="130"/>
      <c r="P19" s="130"/>
      <c r="Q19" s="130"/>
      <c r="R19" s="130"/>
      <c r="S19" s="130"/>
      <c r="T19" s="130"/>
      <c r="U19" s="135"/>
    </row>
    <row r="20" spans="1:21" ht="38.25" outlineLevel="1" x14ac:dyDescent="0.35">
      <c r="A20" s="120"/>
      <c r="B20" s="303" t="s">
        <v>22</v>
      </c>
      <c r="C20" s="15"/>
      <c r="D20" s="16" t="e">
        <f>#REF!</f>
        <v>#REF!</v>
      </c>
      <c r="E20" s="111" t="s">
        <v>6</v>
      </c>
      <c r="F20" s="17" t="s">
        <v>30</v>
      </c>
      <c r="G20" s="51" t="s">
        <v>56</v>
      </c>
      <c r="H20" s="284">
        <v>10</v>
      </c>
      <c r="I20" s="122"/>
      <c r="J20" s="134"/>
      <c r="K20" s="130"/>
      <c r="L20" s="130"/>
      <c r="M20" s="130"/>
      <c r="N20" s="130"/>
      <c r="O20" s="130" t="s">
        <v>206</v>
      </c>
      <c r="P20" s="130"/>
      <c r="Q20" s="130"/>
      <c r="R20" s="130"/>
      <c r="S20" s="130"/>
      <c r="T20" s="130"/>
      <c r="U20" s="135" t="s">
        <v>206</v>
      </c>
    </row>
    <row r="21" spans="1:21" ht="25.5" outlineLevel="1" x14ac:dyDescent="0.35">
      <c r="A21" s="120"/>
      <c r="B21" s="304"/>
      <c r="C21" s="18"/>
      <c r="D21" s="19" t="e">
        <f>#REF!</f>
        <v>#REF!</v>
      </c>
      <c r="E21" s="112" t="s">
        <v>7</v>
      </c>
      <c r="F21" s="20" t="s">
        <v>31</v>
      </c>
      <c r="G21" s="52" t="s">
        <v>57</v>
      </c>
      <c r="H21" s="285">
        <v>10</v>
      </c>
      <c r="I21" s="122"/>
      <c r="J21" s="134"/>
      <c r="K21" s="130"/>
      <c r="L21" s="130" t="s">
        <v>206</v>
      </c>
      <c r="M21" s="130"/>
      <c r="N21" s="130"/>
      <c r="O21" s="130" t="s">
        <v>206</v>
      </c>
      <c r="P21" s="130"/>
      <c r="Q21" s="130"/>
      <c r="R21" s="130" t="s">
        <v>206</v>
      </c>
      <c r="S21" s="130"/>
      <c r="T21" s="130"/>
      <c r="U21" s="135" t="s">
        <v>206</v>
      </c>
    </row>
    <row r="22" spans="1:21" ht="38.25" outlineLevel="1" x14ac:dyDescent="0.35">
      <c r="A22" s="120"/>
      <c r="B22" s="304"/>
      <c r="C22" s="21"/>
      <c r="D22" s="19" t="e">
        <f>#REF!</f>
        <v>#REF!</v>
      </c>
      <c r="E22" s="112" t="s">
        <v>8</v>
      </c>
      <c r="F22" s="20" t="s">
        <v>35</v>
      </c>
      <c r="G22" s="52" t="s">
        <v>58</v>
      </c>
      <c r="H22" s="285">
        <v>5</v>
      </c>
      <c r="I22" s="122"/>
      <c r="J22" s="134"/>
      <c r="K22" s="130"/>
      <c r="L22" s="130"/>
      <c r="M22" s="130"/>
      <c r="N22" s="130"/>
      <c r="O22" s="130" t="s">
        <v>206</v>
      </c>
      <c r="P22" s="130"/>
      <c r="Q22" s="130"/>
      <c r="R22" s="130"/>
      <c r="S22" s="130"/>
      <c r="T22" s="130"/>
      <c r="U22" s="135" t="s">
        <v>206</v>
      </c>
    </row>
    <row r="23" spans="1:21" ht="18" thickBot="1" x14ac:dyDescent="0.4">
      <c r="A23" s="119"/>
      <c r="B23" s="305"/>
      <c r="C23" s="22"/>
      <c r="D23" s="23" t="e">
        <f>#REF!</f>
        <v>#REF!</v>
      </c>
      <c r="E23" s="113" t="s">
        <v>44</v>
      </c>
      <c r="F23" s="24" t="s">
        <v>45</v>
      </c>
      <c r="G23" s="53"/>
      <c r="H23" s="286">
        <f>SUM(H20:H22)</f>
        <v>25</v>
      </c>
      <c r="I23" s="122"/>
      <c r="J23" s="134"/>
      <c r="K23" s="130"/>
      <c r="L23" s="130"/>
      <c r="M23" s="130"/>
      <c r="N23" s="130"/>
      <c r="O23" s="130"/>
      <c r="P23" s="130"/>
      <c r="Q23" s="130"/>
      <c r="R23" s="130"/>
      <c r="S23" s="130"/>
      <c r="T23" s="130"/>
      <c r="U23" s="135"/>
    </row>
    <row r="24" spans="1:21" ht="26.65" thickBot="1" x14ac:dyDescent="0.4">
      <c r="A24" s="119"/>
      <c r="B24" s="11" t="s">
        <v>33</v>
      </c>
      <c r="C24" s="12"/>
      <c r="D24" s="13" t="e">
        <f>#REF!</f>
        <v>#REF!</v>
      </c>
      <c r="E24" s="114">
        <f>E30</f>
        <v>0</v>
      </c>
      <c r="F24" s="14" t="s">
        <v>47</v>
      </c>
      <c r="G24" s="54" t="s">
        <v>59</v>
      </c>
      <c r="H24" s="287">
        <v>15</v>
      </c>
      <c r="I24" s="122"/>
      <c r="J24" s="134"/>
      <c r="K24" s="130"/>
      <c r="L24" s="130" t="s">
        <v>206</v>
      </c>
      <c r="M24" s="130"/>
      <c r="N24" s="130"/>
      <c r="O24" s="130" t="s">
        <v>206</v>
      </c>
      <c r="P24" s="130"/>
      <c r="Q24" s="130"/>
      <c r="R24" s="130" t="s">
        <v>206</v>
      </c>
      <c r="S24" s="130"/>
      <c r="T24" s="130"/>
      <c r="U24" s="135" t="s">
        <v>206</v>
      </c>
    </row>
    <row r="25" spans="1:21" ht="26.65" thickBot="1" x14ac:dyDescent="0.4">
      <c r="A25" s="119"/>
      <c r="B25" s="11" t="s">
        <v>33</v>
      </c>
      <c r="C25" s="12"/>
      <c r="D25" s="13" t="e">
        <f>#REF!</f>
        <v>#REF!</v>
      </c>
      <c r="E25" s="114" t="s">
        <v>46</v>
      </c>
      <c r="F25" s="14" t="s">
        <v>47</v>
      </c>
      <c r="G25" s="54" t="s">
        <v>59</v>
      </c>
      <c r="H25" s="287">
        <v>15</v>
      </c>
      <c r="I25" s="122"/>
      <c r="J25" s="134"/>
      <c r="K25" s="130"/>
      <c r="L25" s="130"/>
      <c r="M25" s="130"/>
      <c r="N25" s="130"/>
      <c r="O25" s="130"/>
      <c r="P25" s="130"/>
      <c r="Q25" s="130"/>
      <c r="R25" s="130"/>
      <c r="S25" s="130"/>
      <c r="T25" s="130"/>
      <c r="U25" s="135"/>
    </row>
    <row r="26" spans="1:21" ht="51" outlineLevel="1" x14ac:dyDescent="0.35">
      <c r="A26" s="120"/>
      <c r="B26" s="306" t="s">
        <v>25</v>
      </c>
      <c r="C26" s="25"/>
      <c r="D26" s="26" t="e">
        <f>#REF!</f>
        <v>#REF!</v>
      </c>
      <c r="E26" s="115" t="s">
        <v>26</v>
      </c>
      <c r="F26" s="27" t="s">
        <v>27</v>
      </c>
      <c r="G26" s="55" t="s">
        <v>60</v>
      </c>
      <c r="H26" s="288">
        <v>5</v>
      </c>
      <c r="I26" s="122"/>
      <c r="J26" s="134"/>
      <c r="K26" s="130"/>
      <c r="L26" s="130"/>
      <c r="M26" s="130"/>
      <c r="N26" s="130"/>
      <c r="O26" s="130" t="s">
        <v>206</v>
      </c>
      <c r="P26" s="130"/>
      <c r="Q26" s="130"/>
      <c r="R26" s="130"/>
      <c r="S26" s="130"/>
      <c r="T26" s="130"/>
      <c r="U26" s="135" t="s">
        <v>206</v>
      </c>
    </row>
    <row r="27" spans="1:21" ht="63.75" outlineLevel="1" x14ac:dyDescent="0.35">
      <c r="A27" s="120"/>
      <c r="B27" s="307"/>
      <c r="C27" s="28"/>
      <c r="D27" s="29" t="e">
        <f>#REF!</f>
        <v>#REF!</v>
      </c>
      <c r="E27" s="116" t="s">
        <v>28</v>
      </c>
      <c r="F27" s="30" t="s">
        <v>29</v>
      </c>
      <c r="G27" s="56" t="s">
        <v>61</v>
      </c>
      <c r="H27" s="289">
        <v>5</v>
      </c>
      <c r="I27" s="122"/>
      <c r="J27" s="134"/>
      <c r="K27" s="130"/>
      <c r="L27" s="130"/>
      <c r="M27" s="130"/>
      <c r="N27" s="130"/>
      <c r="O27" s="130" t="s">
        <v>206</v>
      </c>
      <c r="P27" s="130"/>
      <c r="Q27" s="130"/>
      <c r="R27" s="130"/>
      <c r="S27" s="130"/>
      <c r="T27" s="130"/>
      <c r="U27" s="135" t="s">
        <v>206</v>
      </c>
    </row>
    <row r="28" spans="1:21" ht="18" thickBot="1" x14ac:dyDescent="0.4">
      <c r="A28" s="120"/>
      <c r="B28" s="308"/>
      <c r="C28" s="31"/>
      <c r="D28" s="32" t="e">
        <f>#REF!</f>
        <v>#REF!</v>
      </c>
      <c r="E28" s="33" t="s">
        <v>48</v>
      </c>
      <c r="F28" s="34" t="s">
        <v>27</v>
      </c>
      <c r="G28" s="57"/>
      <c r="H28" s="290">
        <f>SUM(H26:H27)</f>
        <v>10</v>
      </c>
      <c r="I28" s="122"/>
      <c r="J28" s="136"/>
      <c r="K28" s="137"/>
      <c r="L28" s="137"/>
      <c r="M28" s="137"/>
      <c r="N28" s="137"/>
      <c r="O28" s="137"/>
      <c r="P28" s="137"/>
      <c r="Q28" s="137"/>
      <c r="R28" s="137"/>
      <c r="S28" s="137"/>
      <c r="T28" s="137"/>
      <c r="U28" s="138"/>
    </row>
    <row r="29" spans="1:21" ht="13.15" thickBot="1" x14ac:dyDescent="0.4">
      <c r="A29" s="121"/>
      <c r="B29" s="121"/>
      <c r="C29" s="125"/>
      <c r="D29" s="125"/>
      <c r="E29" s="126"/>
      <c r="F29" s="121"/>
      <c r="G29" s="121"/>
      <c r="H29" s="121"/>
      <c r="J29" s="117"/>
      <c r="K29" s="117"/>
      <c r="L29" s="117"/>
      <c r="M29" s="117"/>
      <c r="N29" s="117"/>
      <c r="O29" s="117"/>
      <c r="P29" s="117"/>
      <c r="Q29" s="117"/>
      <c r="R29" s="117"/>
      <c r="S29" s="117"/>
      <c r="T29" s="117"/>
      <c r="U29" s="117"/>
    </row>
    <row r="30" spans="1:21" ht="13.5" thickBot="1" x14ac:dyDescent="0.4">
      <c r="H30" s="291">
        <f>H19+H28+H23+H24+H15</f>
        <v>100</v>
      </c>
    </row>
  </sheetData>
  <mergeCells count="11">
    <mergeCell ref="B13:B15"/>
    <mergeCell ref="B20:B23"/>
    <mergeCell ref="B26:B28"/>
    <mergeCell ref="B16:B19"/>
    <mergeCell ref="B11:B12"/>
    <mergeCell ref="J11:U11"/>
    <mergeCell ref="C11:D12"/>
    <mergeCell ref="E11:E12"/>
    <mergeCell ref="F11:F12"/>
    <mergeCell ref="G11:G12"/>
    <mergeCell ref="H11:H12"/>
  </mergeCells>
  <conditionalFormatting sqref="J13:U28">
    <cfRule type="cellIs" dxfId="2" priority="1" operator="between">
      <formula>8</formula>
      <formula>10</formula>
    </cfRule>
    <cfRule type="cellIs" dxfId="1" priority="2" operator="between">
      <formula>7</formula>
      <formula>6</formula>
    </cfRule>
    <cfRule type="cellIs" dxfId="0" priority="3" operator="between">
      <formula>5</formula>
      <formula>1</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B5D1B-F365-4ECA-BCF4-17D9FB6B4419}">
  <dimension ref="B2:O33"/>
  <sheetViews>
    <sheetView zoomScale="70" zoomScaleNormal="70" workbookViewId="0">
      <selection activeCell="F3" sqref="F3"/>
    </sheetView>
  </sheetViews>
  <sheetFormatPr defaultColWidth="15.265625" defaultRowHeight="13.5" x14ac:dyDescent="0.35"/>
  <cols>
    <col min="1" max="1" width="15.265625" style="58"/>
    <col min="2" max="2" width="35.1328125" style="58" bestFit="1" customWidth="1"/>
    <col min="3" max="8" width="20.73046875" style="58" customWidth="1"/>
    <col min="9" max="16384" width="15.265625" style="58"/>
  </cols>
  <sheetData>
    <row r="2" spans="2:15" ht="22.5" x14ac:dyDescent="0.6">
      <c r="B2" s="139" t="s">
        <v>282</v>
      </c>
      <c r="C2" s="139"/>
      <c r="D2" s="139"/>
      <c r="E2" s="139"/>
      <c r="F2" s="139"/>
      <c r="G2" s="139"/>
      <c r="H2" s="139"/>
    </row>
    <row r="3" spans="2:15" ht="17.649999999999999" x14ac:dyDescent="0.5">
      <c r="B3" s="140" t="s">
        <v>207</v>
      </c>
      <c r="D3" s="140" t="s">
        <v>215</v>
      </c>
    </row>
    <row r="5" spans="2:15" ht="13.9" x14ac:dyDescent="0.4">
      <c r="B5" s="141" t="s">
        <v>208</v>
      </c>
      <c r="C5" s="141" t="s">
        <v>209</v>
      </c>
      <c r="D5" s="142">
        <v>45236</v>
      </c>
    </row>
    <row r="6" spans="2:15" ht="13.9" x14ac:dyDescent="0.4">
      <c r="B6" s="141" t="s">
        <v>210</v>
      </c>
      <c r="C6" s="141" t="s">
        <v>209</v>
      </c>
      <c r="D6" s="143" t="s">
        <v>214</v>
      </c>
    </row>
    <row r="7" spans="2:15" ht="13.9" x14ac:dyDescent="0.4">
      <c r="B7" s="141" t="s">
        <v>211</v>
      </c>
      <c r="C7" s="141" t="s">
        <v>209</v>
      </c>
      <c r="D7" s="143" t="s">
        <v>282</v>
      </c>
    </row>
    <row r="11" spans="2:15" s="60" customFormat="1" ht="18" thickBot="1" x14ac:dyDescent="0.55000000000000004">
      <c r="B11" s="59" t="s">
        <v>5</v>
      </c>
      <c r="C11" s="60" t="s">
        <v>63</v>
      </c>
      <c r="J11" s="59" t="s">
        <v>177</v>
      </c>
    </row>
    <row r="12" spans="2:15" ht="29.25" customHeight="1" thickBot="1" x14ac:dyDescent="0.4">
      <c r="B12" s="155" t="s">
        <v>0</v>
      </c>
      <c r="C12" s="318" t="s">
        <v>236</v>
      </c>
      <c r="D12" s="319"/>
      <c r="E12" s="319"/>
      <c r="F12" s="319"/>
      <c r="G12" s="319"/>
      <c r="H12" s="320"/>
      <c r="J12" s="213">
        <v>9</v>
      </c>
      <c r="K12" s="214">
        <v>8</v>
      </c>
      <c r="L12" s="215">
        <v>7</v>
      </c>
      <c r="M12" s="215">
        <v>6</v>
      </c>
      <c r="N12" s="216">
        <v>5</v>
      </c>
      <c r="O12" s="217">
        <v>4</v>
      </c>
    </row>
    <row r="13" spans="2:15" ht="56.25" customHeight="1" thickBot="1" x14ac:dyDescent="0.4">
      <c r="B13" s="156" t="s">
        <v>66</v>
      </c>
      <c r="C13" s="321" t="s">
        <v>65</v>
      </c>
      <c r="D13" s="322"/>
      <c r="E13" s="322"/>
      <c r="F13" s="322"/>
      <c r="G13" s="322"/>
      <c r="H13" s="323"/>
      <c r="J13" s="209">
        <v>0</v>
      </c>
      <c r="K13" s="210">
        <v>2</v>
      </c>
      <c r="L13" s="211">
        <v>4</v>
      </c>
      <c r="M13" s="211">
        <v>6</v>
      </c>
      <c r="N13" s="211">
        <v>8</v>
      </c>
      <c r="O13" s="277" t="s">
        <v>238</v>
      </c>
    </row>
    <row r="14" spans="2:15" ht="15" customHeight="1" x14ac:dyDescent="0.35">
      <c r="B14" s="156" t="s">
        <v>1</v>
      </c>
      <c r="C14" s="321" t="s">
        <v>64</v>
      </c>
      <c r="D14" s="322"/>
      <c r="E14" s="322"/>
      <c r="F14" s="322"/>
      <c r="G14" s="322"/>
      <c r="H14" s="323"/>
    </row>
    <row r="15" spans="2:15" ht="29.25" customHeight="1" x14ac:dyDescent="0.35">
      <c r="B15" s="156" t="s">
        <v>2</v>
      </c>
      <c r="C15" s="321" t="s">
        <v>237</v>
      </c>
      <c r="D15" s="322"/>
      <c r="E15" s="322"/>
      <c r="F15" s="322"/>
      <c r="G15" s="322"/>
      <c r="H15" s="323"/>
    </row>
    <row r="16" spans="2:15" ht="13.9" x14ac:dyDescent="0.35">
      <c r="B16" s="156" t="s">
        <v>67</v>
      </c>
      <c r="C16" s="314" t="s">
        <v>84</v>
      </c>
      <c r="D16" s="314"/>
      <c r="E16" s="314"/>
      <c r="F16" s="314"/>
      <c r="G16" s="314"/>
      <c r="H16" s="315"/>
    </row>
    <row r="17" spans="2:8" ht="72" customHeight="1" x14ac:dyDescent="0.35">
      <c r="B17" s="156" t="s">
        <v>11</v>
      </c>
      <c r="C17" s="314" t="s">
        <v>68</v>
      </c>
      <c r="D17" s="314"/>
      <c r="E17" s="314"/>
      <c r="F17" s="314"/>
      <c r="G17" s="314"/>
      <c r="H17" s="315"/>
    </row>
    <row r="18" spans="2:8" ht="29.25" customHeight="1" x14ac:dyDescent="0.35">
      <c r="B18" s="156" t="s">
        <v>3</v>
      </c>
      <c r="C18" s="314" t="s">
        <v>69</v>
      </c>
      <c r="D18" s="314"/>
      <c r="E18" s="314"/>
      <c r="F18" s="314"/>
      <c r="G18" s="314"/>
      <c r="H18" s="315"/>
    </row>
    <row r="19" spans="2:8" ht="57.75" customHeight="1" thickBot="1" x14ac:dyDescent="0.4">
      <c r="B19" s="157" t="s">
        <v>4</v>
      </c>
      <c r="C19" s="316" t="s">
        <v>99</v>
      </c>
      <c r="D19" s="316"/>
      <c r="E19" s="316"/>
      <c r="F19" s="316"/>
      <c r="G19" s="316"/>
      <c r="H19" s="317"/>
    </row>
    <row r="24" spans="2:8" ht="13.9" thickBot="1" x14ac:dyDescent="0.4"/>
    <row r="25" spans="2:8" ht="28.15" thickBot="1" x14ac:dyDescent="0.4">
      <c r="B25" s="80" t="s">
        <v>12</v>
      </c>
      <c r="C25" s="81" t="s">
        <v>142</v>
      </c>
      <c r="D25" s="81" t="s">
        <v>239</v>
      </c>
      <c r="E25" s="81" t="s">
        <v>18</v>
      </c>
      <c r="F25" s="82" t="s">
        <v>15</v>
      </c>
      <c r="G25" s="81" t="s">
        <v>143</v>
      </c>
      <c r="H25" s="83" t="s">
        <v>50</v>
      </c>
    </row>
    <row r="26" spans="2:8" x14ac:dyDescent="0.35">
      <c r="B26" s="185" t="s">
        <v>169</v>
      </c>
      <c r="C26" s="186"/>
      <c r="D26" s="187">
        <v>4</v>
      </c>
      <c r="E26" s="188">
        <f>C26/D26</f>
        <v>0</v>
      </c>
      <c r="F26" s="187" t="str" cm="1">
        <f t="array" ref="F26">_xlfn.IFS(C26="","",C26&lt;=1,$J$12,C26&lt;=3,$K$12,C26&lt;=5,$L$12,C26&lt;=7,$M$12,C26=8,$N$12,C26&gt;=8,$O$12)</f>
        <v/>
      </c>
      <c r="G26" s="189"/>
      <c r="H26" s="190" t="str">
        <f>IF(F26="","",ROUND(AVERAGE(F26),0))</f>
        <v/>
      </c>
    </row>
    <row r="27" spans="2:8" x14ac:dyDescent="0.35">
      <c r="B27" s="148" t="s">
        <v>170</v>
      </c>
      <c r="C27" s="145"/>
      <c r="D27" s="144">
        <v>4</v>
      </c>
      <c r="E27" s="146">
        <f t="shared" ref="E27:E33" si="0">C27/D27</f>
        <v>0</v>
      </c>
      <c r="F27" s="144" t="str" cm="1">
        <f t="array" ref="F27">_xlfn.IFS(C27="","",C27&lt;=1,$J$12,C27&lt;=3,$K$12,C27&lt;=5,$L$12,C27&lt;=7,$M$12,C27=8,$N$12,C27&gt;=8,$O$12)</f>
        <v/>
      </c>
      <c r="G27" s="147"/>
      <c r="H27" s="149" t="str">
        <f>IF(F27="","",ROUND(AVERAGE(F26:F27),0))</f>
        <v/>
      </c>
    </row>
    <row r="28" spans="2:8" x14ac:dyDescent="0.35">
      <c r="B28" s="148" t="s">
        <v>171</v>
      </c>
      <c r="C28" s="145"/>
      <c r="D28" s="144">
        <v>4</v>
      </c>
      <c r="E28" s="146">
        <f t="shared" si="0"/>
        <v>0</v>
      </c>
      <c r="F28" s="144" t="str" cm="1">
        <f t="array" ref="F28">_xlfn.IFS(C28="","",C28&lt;=1,$J$12,C28&lt;=3,$K$12,C28&lt;=5,$L$12,C28&lt;=7,$M$12,C28=8,$N$12,C28&gt;=8,$O$12)</f>
        <v/>
      </c>
      <c r="G28" s="147"/>
      <c r="H28" s="158" t="str">
        <f>IF(F28="","",ROUND(AVERAGE(F26:F28),0))</f>
        <v/>
      </c>
    </row>
    <row r="29" spans="2:8" x14ac:dyDescent="0.35">
      <c r="B29" s="148" t="s">
        <v>172</v>
      </c>
      <c r="C29" s="145"/>
      <c r="D29" s="144">
        <v>4</v>
      </c>
      <c r="E29" s="146">
        <f t="shared" si="0"/>
        <v>0</v>
      </c>
      <c r="F29" s="144" t="str" cm="1">
        <f t="array" ref="F29">_xlfn.IFS(C29="","",C29&lt;=1,$J$12,C29&lt;=3,$K$12,C29&lt;=5,$L$12,C29&lt;=7,$M$12,C29=8,$N$12,C29&gt;=8,$O$12)</f>
        <v/>
      </c>
      <c r="G29" s="147"/>
      <c r="H29" s="158" t="str">
        <f>IF(F29="","",ROUND(AVERAGE(F26:F29),0))</f>
        <v/>
      </c>
    </row>
    <row r="30" spans="2:8" x14ac:dyDescent="0.35">
      <c r="B30" s="148" t="s">
        <v>173</v>
      </c>
      <c r="C30" s="145"/>
      <c r="D30" s="144">
        <v>4</v>
      </c>
      <c r="E30" s="146">
        <f t="shared" si="0"/>
        <v>0</v>
      </c>
      <c r="F30" s="144" t="str" cm="1">
        <f t="array" ref="F30">_xlfn.IFS(C30="","",C30&lt;=1,$J$12,C30&lt;=3,$K$12,C30&lt;=5,$L$12,C30&lt;=7,$M$12,C30=8,$N$12,C30&gt;=8,$O$12)</f>
        <v/>
      </c>
      <c r="G30" s="147"/>
      <c r="H30" s="158" t="str">
        <f>IF(F30="","",ROUND(AVERAGE(F27:F30),0))</f>
        <v/>
      </c>
    </row>
    <row r="31" spans="2:8" x14ac:dyDescent="0.35">
      <c r="B31" s="148" t="s">
        <v>174</v>
      </c>
      <c r="C31" s="145"/>
      <c r="D31" s="144">
        <v>4</v>
      </c>
      <c r="E31" s="146">
        <f t="shared" si="0"/>
        <v>0</v>
      </c>
      <c r="F31" s="144" t="str" cm="1">
        <f t="array" ref="F31">_xlfn.IFS(C31="","",C31&lt;=1,$J$12,C31&lt;=3,$K$12,C31&lt;=5,$L$12,C31&lt;=7,$M$12,C31=8,$N$12,C31&gt;=8,$O$12)</f>
        <v/>
      </c>
      <c r="G31" s="147"/>
      <c r="H31" s="158" t="str">
        <f>IF(F31="","",ROUND(AVERAGE(F28:F31),0))</f>
        <v/>
      </c>
    </row>
    <row r="32" spans="2:8" x14ac:dyDescent="0.35">
      <c r="B32" s="148" t="s">
        <v>175</v>
      </c>
      <c r="C32" s="145"/>
      <c r="D32" s="144">
        <v>4</v>
      </c>
      <c r="E32" s="146">
        <f t="shared" si="0"/>
        <v>0</v>
      </c>
      <c r="F32" s="144" t="str" cm="1">
        <f t="array" ref="F32">_xlfn.IFS(C32="","",C32&lt;=1,$J$12,C32&lt;=3,$K$12,C32&lt;=5,$L$12,C32&lt;=7,$M$12,C32=8,$N$12,C32&gt;=8,$O$12)</f>
        <v/>
      </c>
      <c r="G32" s="147"/>
      <c r="H32" s="158" t="str">
        <f>IF(F32="","",ROUND(AVERAGE(F29:F32),0))</f>
        <v/>
      </c>
    </row>
    <row r="33" spans="2:8" ht="13.9" thickBot="1" x14ac:dyDescent="0.4">
      <c r="B33" s="150" t="s">
        <v>176</v>
      </c>
      <c r="C33" s="151"/>
      <c r="D33" s="152">
        <v>4</v>
      </c>
      <c r="E33" s="153">
        <f t="shared" si="0"/>
        <v>0</v>
      </c>
      <c r="F33" s="152" t="str" cm="1">
        <f t="array" ref="F33">_xlfn.IFS(C33="","",C33&lt;=1,$J$12,C33&lt;=3,$K$12,C33&lt;=5,$L$12,C33&lt;=7,$M$12,C33=8,$N$12,C33&gt;=8,$O$12)</f>
        <v/>
      </c>
      <c r="G33" s="154"/>
      <c r="H33" s="159" t="str">
        <f>IF(F33="","",ROUND(AVERAGE(F30:F33),0))</f>
        <v/>
      </c>
    </row>
  </sheetData>
  <mergeCells count="8">
    <mergeCell ref="C18:H18"/>
    <mergeCell ref="C19:H19"/>
    <mergeCell ref="C12:H12"/>
    <mergeCell ref="C13:H13"/>
    <mergeCell ref="C14:H14"/>
    <mergeCell ref="C15:H15"/>
    <mergeCell ref="C16:H16"/>
    <mergeCell ref="C17:H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43D6F-8234-4BF2-A602-51377232040E}">
  <dimension ref="B2:O33"/>
  <sheetViews>
    <sheetView zoomScale="70" zoomScaleNormal="70" workbookViewId="0">
      <selection activeCell="F3" sqref="F3"/>
    </sheetView>
  </sheetViews>
  <sheetFormatPr defaultColWidth="9.1328125" defaultRowHeight="13.5" x14ac:dyDescent="0.35"/>
  <cols>
    <col min="1" max="1" width="9.1328125" style="58"/>
    <col min="2" max="8" width="30.73046875" style="58" customWidth="1"/>
    <col min="9" max="16384" width="9.1328125" style="58"/>
  </cols>
  <sheetData>
    <row r="2" spans="2:15" ht="22.5" x14ac:dyDescent="0.6">
      <c r="B2" s="139" t="s">
        <v>282</v>
      </c>
      <c r="C2" s="139"/>
      <c r="D2" s="139"/>
      <c r="E2" s="139"/>
      <c r="F2" s="139"/>
      <c r="G2" s="139"/>
      <c r="H2" s="139"/>
    </row>
    <row r="3" spans="2:15" ht="17.649999999999999" x14ac:dyDescent="0.5">
      <c r="B3" s="140" t="s">
        <v>234</v>
      </c>
      <c r="D3" s="140" t="s">
        <v>235</v>
      </c>
    </row>
    <row r="5" spans="2:15" ht="13.9" x14ac:dyDescent="0.4">
      <c r="B5" s="141" t="s">
        <v>208</v>
      </c>
      <c r="C5" s="141" t="s">
        <v>209</v>
      </c>
      <c r="D5" s="142">
        <v>45236</v>
      </c>
    </row>
    <row r="6" spans="2:15" ht="13.9" x14ac:dyDescent="0.4">
      <c r="B6" s="141" t="s">
        <v>210</v>
      </c>
      <c r="C6" s="141" t="s">
        <v>209</v>
      </c>
      <c r="D6" s="143" t="s">
        <v>214</v>
      </c>
    </row>
    <row r="7" spans="2:15" ht="13.9" x14ac:dyDescent="0.4">
      <c r="B7" s="141" t="s">
        <v>211</v>
      </c>
      <c r="C7" s="141" t="s">
        <v>209</v>
      </c>
      <c r="D7" s="143" t="s">
        <v>282</v>
      </c>
    </row>
    <row r="11" spans="2:15" s="60" customFormat="1" ht="18" thickBot="1" x14ac:dyDescent="0.55000000000000004">
      <c r="B11" s="59" t="s">
        <v>5</v>
      </c>
      <c r="C11" s="60" t="s">
        <v>70</v>
      </c>
      <c r="J11" s="59" t="s">
        <v>177</v>
      </c>
    </row>
    <row r="12" spans="2:15" ht="14.25" thickBot="1" x14ac:dyDescent="0.4">
      <c r="B12" s="160" t="s">
        <v>0</v>
      </c>
      <c r="C12" s="324" t="s">
        <v>80</v>
      </c>
      <c r="D12" s="324"/>
      <c r="E12" s="324"/>
      <c r="F12" s="324"/>
      <c r="G12" s="324"/>
      <c r="H12" s="325"/>
      <c r="J12" s="213">
        <v>9</v>
      </c>
      <c r="K12" s="263">
        <v>8</v>
      </c>
      <c r="L12" s="215">
        <v>7</v>
      </c>
      <c r="M12" s="215">
        <v>6</v>
      </c>
      <c r="N12" s="216">
        <v>5</v>
      </c>
      <c r="O12" s="217">
        <v>4</v>
      </c>
    </row>
    <row r="13" spans="2:15" s="65" customFormat="1" ht="15" customHeight="1" thickBot="1" x14ac:dyDescent="0.5">
      <c r="B13" s="161" t="s">
        <v>66</v>
      </c>
      <c r="C13" s="314" t="s">
        <v>81</v>
      </c>
      <c r="D13" s="314"/>
      <c r="E13" s="314"/>
      <c r="F13" s="314"/>
      <c r="G13" s="314"/>
      <c r="H13" s="315"/>
      <c r="J13" s="209" t="s">
        <v>240</v>
      </c>
      <c r="K13" s="210" t="s">
        <v>241</v>
      </c>
      <c r="L13" s="211" t="s">
        <v>242</v>
      </c>
      <c r="M13" s="211" t="s">
        <v>178</v>
      </c>
      <c r="N13" s="211" t="s">
        <v>244</v>
      </c>
      <c r="O13" s="212" t="s">
        <v>243</v>
      </c>
    </row>
    <row r="14" spans="2:15" ht="13.9" x14ac:dyDescent="0.35">
      <c r="B14" s="161" t="s">
        <v>1</v>
      </c>
      <c r="C14" s="314" t="s">
        <v>64</v>
      </c>
      <c r="D14" s="314"/>
      <c r="E14" s="314"/>
      <c r="F14" s="314"/>
      <c r="G14" s="314"/>
      <c r="H14" s="315"/>
    </row>
    <row r="15" spans="2:15" ht="99.75" customHeight="1" x14ac:dyDescent="0.35">
      <c r="B15" s="161" t="s">
        <v>2</v>
      </c>
      <c r="C15" s="314" t="s">
        <v>83</v>
      </c>
      <c r="D15" s="314"/>
      <c r="E15" s="314"/>
      <c r="F15" s="314"/>
      <c r="G15" s="314"/>
      <c r="H15" s="315"/>
    </row>
    <row r="16" spans="2:15" ht="13.9" x14ac:dyDescent="0.35">
      <c r="B16" s="161" t="s">
        <v>67</v>
      </c>
      <c r="C16" s="314" t="s">
        <v>82</v>
      </c>
      <c r="D16" s="314"/>
      <c r="E16" s="314"/>
      <c r="F16" s="314"/>
      <c r="G16" s="314"/>
      <c r="H16" s="315"/>
    </row>
    <row r="17" spans="2:8" ht="57" customHeight="1" x14ac:dyDescent="0.35">
      <c r="B17" s="161" t="s">
        <v>11</v>
      </c>
      <c r="C17" s="314" t="s">
        <v>85</v>
      </c>
      <c r="D17" s="314"/>
      <c r="E17" s="314"/>
      <c r="F17" s="314"/>
      <c r="G17" s="314"/>
      <c r="H17" s="315"/>
    </row>
    <row r="18" spans="2:8" ht="13.9" x14ac:dyDescent="0.35">
      <c r="B18" s="161" t="s">
        <v>3</v>
      </c>
      <c r="C18" s="314" t="s">
        <v>86</v>
      </c>
      <c r="D18" s="314"/>
      <c r="E18" s="314"/>
      <c r="F18" s="314"/>
      <c r="G18" s="314"/>
      <c r="H18" s="315"/>
    </row>
    <row r="19" spans="2:8" ht="85.5" customHeight="1" thickBot="1" x14ac:dyDescent="0.4">
      <c r="B19" s="162" t="s">
        <v>4</v>
      </c>
      <c r="C19" s="316" t="s">
        <v>87</v>
      </c>
      <c r="D19" s="316"/>
      <c r="E19" s="316"/>
      <c r="F19" s="316"/>
      <c r="G19" s="316"/>
      <c r="H19" s="317"/>
    </row>
    <row r="24" spans="2:8" ht="13.9" thickBot="1" x14ac:dyDescent="0.4"/>
    <row r="25" spans="2:8" ht="47.25" customHeight="1" thickBot="1" x14ac:dyDescent="0.4">
      <c r="B25" s="1" t="s">
        <v>12</v>
      </c>
      <c r="C25" s="2" t="s">
        <v>144</v>
      </c>
      <c r="D25" s="2" t="s">
        <v>145</v>
      </c>
      <c r="E25" s="2" t="s">
        <v>146</v>
      </c>
      <c r="F25" s="2" t="s">
        <v>16</v>
      </c>
      <c r="G25" s="2" t="s">
        <v>147</v>
      </c>
      <c r="H25" s="3" t="s">
        <v>50</v>
      </c>
    </row>
    <row r="26" spans="2:8" x14ac:dyDescent="0.35">
      <c r="B26" s="179" t="s">
        <v>169</v>
      </c>
      <c r="C26" s="180"/>
      <c r="D26" s="180"/>
      <c r="E26" s="181" t="str">
        <f>IF(OR(C26="",D26=""),"",(D26/C26))</f>
        <v/>
      </c>
      <c r="F26" s="182"/>
      <c r="G26" s="183" t="str" cm="1">
        <f t="array" ref="G26">_xlfn.IFS(E26="","",E26&gt;=98%,$J$12,E26&gt;=96%,$K$12,E26&gt;=94%,$L$12,E26&gt;=92%,$M$12,E26&gt;=90%,$N$12,E26&lt;=90%,$O$12)</f>
        <v/>
      </c>
      <c r="H26" s="184" t="str">
        <f>IF(G26="","",ROUND(AVERAGE(G26),0))</f>
        <v/>
      </c>
    </row>
    <row r="27" spans="2:8" x14ac:dyDescent="0.35">
      <c r="B27" s="171" t="s">
        <v>170</v>
      </c>
      <c r="C27" s="164"/>
      <c r="D27" s="164"/>
      <c r="E27" s="165" t="str">
        <f t="shared" ref="E27:E33" si="0">IF(OR(C27="",D27=""),"",(D27/C27))</f>
        <v/>
      </c>
      <c r="F27" s="166"/>
      <c r="G27" s="167" t="str" cm="1">
        <f t="array" ref="G27">_xlfn.IFS(E27="","",E27&gt;=98%,$J$12,E27&gt;=96%,$K$12,E27&gt;=94%,$L$12,E27&gt;=92%,$M$12,E27&gt;=90%,$N$12,E27&lt;=90%,$O$12)</f>
        <v/>
      </c>
      <c r="H27" s="172" t="str">
        <f>IF(G27="","",ROUND(AVERAGE(G26:G27),0))</f>
        <v/>
      </c>
    </row>
    <row r="28" spans="2:8" x14ac:dyDescent="0.35">
      <c r="B28" s="171" t="s">
        <v>171</v>
      </c>
      <c r="C28" s="164"/>
      <c r="D28" s="164"/>
      <c r="E28" s="168" t="str">
        <f t="shared" si="0"/>
        <v/>
      </c>
      <c r="F28" s="166"/>
      <c r="G28" s="167" t="str" cm="1">
        <f t="array" ref="G28">_xlfn.IFS(E28="","",E28&gt;=98%,$J$12,E28&gt;=96%,$K$12,E28&gt;=94%,$L$12,E28&gt;=92%,$M$12,E28&gt;=90%,$N$12,E28&lt;=90%,$O$12)</f>
        <v/>
      </c>
      <c r="H28" s="172" t="str">
        <f>IF(G28="","",ROUND(AVERAGE(G26:G28),0))</f>
        <v/>
      </c>
    </row>
    <row r="29" spans="2:8" x14ac:dyDescent="0.35">
      <c r="B29" s="171" t="s">
        <v>172</v>
      </c>
      <c r="C29" s="164"/>
      <c r="D29" s="164"/>
      <c r="E29" s="165" t="str">
        <f t="shared" si="0"/>
        <v/>
      </c>
      <c r="F29" s="166"/>
      <c r="G29" s="167" t="str" cm="1">
        <f t="array" ref="G29">_xlfn.IFS(E29="","",E29&gt;=98%,$J$12,E29&gt;=96%,$K$12,E29&gt;=94%,$L$12,E29&gt;=92%,$M$12,E29&gt;=90%,$N$12,E29&lt;=90%,$O$12)</f>
        <v/>
      </c>
      <c r="H29" s="172" t="str">
        <f>IF(G29="","",ROUND(AVERAGE(G26:G29),0))</f>
        <v/>
      </c>
    </row>
    <row r="30" spans="2:8" x14ac:dyDescent="0.35">
      <c r="B30" s="171" t="s">
        <v>173</v>
      </c>
      <c r="C30" s="164"/>
      <c r="D30" s="164"/>
      <c r="E30" s="165" t="str">
        <f t="shared" si="0"/>
        <v/>
      </c>
      <c r="F30" s="166"/>
      <c r="G30" s="167" t="str" cm="1">
        <f t="array" ref="G30">_xlfn.IFS(E30="","",E30&gt;=98%,$J$12,E30&gt;=96%,$K$12,E30&gt;=94%,$L$12,E30&gt;=92%,$M$12,E30&gt;=90%,$N$12,E30&lt;=90%,$O$12)</f>
        <v/>
      </c>
      <c r="H30" s="172" t="str">
        <f>IF(G30="","",ROUND(AVERAGE(G27:G30),0))</f>
        <v/>
      </c>
    </row>
    <row r="31" spans="2:8" x14ac:dyDescent="0.35">
      <c r="B31" s="171" t="s">
        <v>174</v>
      </c>
      <c r="C31" s="164"/>
      <c r="D31" s="164"/>
      <c r="E31" s="165" t="str">
        <f t="shared" si="0"/>
        <v/>
      </c>
      <c r="F31" s="166"/>
      <c r="G31" s="167" t="str" cm="1">
        <f t="array" ref="G31">_xlfn.IFS(E31="","",E31&gt;=98%,$J$12,E31&gt;=96%,$K$12,E31&gt;=94%,$L$12,E31&gt;=92%,$M$12,E31&gt;=90%,$N$12,E31&lt;=90%,$O$12)</f>
        <v/>
      </c>
      <c r="H31" s="172" t="str">
        <f>IF(G31="","",ROUND(AVERAGE(G28:G31),0))</f>
        <v/>
      </c>
    </row>
    <row r="32" spans="2:8" x14ac:dyDescent="0.35">
      <c r="B32" s="171" t="s">
        <v>175</v>
      </c>
      <c r="C32" s="164"/>
      <c r="D32" s="164"/>
      <c r="E32" s="165" t="str">
        <f t="shared" si="0"/>
        <v/>
      </c>
      <c r="F32" s="166"/>
      <c r="G32" s="167" t="str" cm="1">
        <f t="array" ref="G32">_xlfn.IFS(E32="","",E32&gt;=98%,$J$12,E32&gt;=96%,$K$12,E32&gt;=94%,$L$12,E32&gt;=92%,$M$12,E32&gt;=90%,$N$12,E32&lt;=90%,$O$12)</f>
        <v/>
      </c>
      <c r="H32" s="172" t="str">
        <f>IF(G32="","",ROUND(AVERAGE(G29:G32),0))</f>
        <v/>
      </c>
    </row>
    <row r="33" spans="2:8" ht="13.9" thickBot="1" x14ac:dyDescent="0.4">
      <c r="B33" s="173" t="s">
        <v>176</v>
      </c>
      <c r="C33" s="174"/>
      <c r="D33" s="174"/>
      <c r="E33" s="175" t="str">
        <f t="shared" si="0"/>
        <v/>
      </c>
      <c r="F33" s="176"/>
      <c r="G33" s="177" t="str" cm="1">
        <f t="array" ref="G33">_xlfn.IFS(E33="","",E33&gt;=98%,$J$12,E33&gt;=96%,$K$12,E33&gt;=94%,$L$12,E33&gt;=92%,$M$12,E33&gt;=90%,$N$12,E33&lt;=90%,$O$12)</f>
        <v/>
      </c>
      <c r="H33" s="178" t="str">
        <f>IF(G33="","",ROUND(AVERAGE(G30:G33),0))</f>
        <v/>
      </c>
    </row>
  </sheetData>
  <mergeCells count="8">
    <mergeCell ref="C18:H18"/>
    <mergeCell ref="C19:H19"/>
    <mergeCell ref="C12:H12"/>
    <mergeCell ref="C13:H13"/>
    <mergeCell ref="C14:H14"/>
    <mergeCell ref="C15:H15"/>
    <mergeCell ref="C16:H16"/>
    <mergeCell ref="C17:H1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F3764-FC2B-4951-B2F5-FE147FB548F5}">
  <dimension ref="B2:O33"/>
  <sheetViews>
    <sheetView zoomScale="85" zoomScaleNormal="85" workbookViewId="0">
      <selection activeCell="E7" sqref="E7"/>
    </sheetView>
  </sheetViews>
  <sheetFormatPr defaultColWidth="9.1328125" defaultRowHeight="13.5" x14ac:dyDescent="0.35"/>
  <cols>
    <col min="1" max="1" width="9.1328125" style="58"/>
    <col min="2" max="9" width="30.73046875" style="58" customWidth="1"/>
    <col min="10" max="15" width="10.73046875" style="58" customWidth="1"/>
    <col min="16" max="16384" width="9.1328125" style="58"/>
  </cols>
  <sheetData>
    <row r="2" spans="2:15" ht="22.5" x14ac:dyDescent="0.6">
      <c r="B2" s="139" t="s">
        <v>282</v>
      </c>
      <c r="C2" s="139"/>
      <c r="D2" s="139"/>
      <c r="E2" s="139"/>
      <c r="F2" s="139"/>
      <c r="G2" s="139"/>
      <c r="H2" s="139"/>
    </row>
    <row r="3" spans="2:15" ht="17.649999999999999" x14ac:dyDescent="0.5">
      <c r="B3" s="140" t="s">
        <v>232</v>
      </c>
      <c r="D3" s="140" t="s">
        <v>233</v>
      </c>
    </row>
    <row r="5" spans="2:15" ht="13.9" x14ac:dyDescent="0.4">
      <c r="B5" s="141" t="s">
        <v>208</v>
      </c>
      <c r="C5" s="141" t="s">
        <v>209</v>
      </c>
      <c r="D5" s="142">
        <v>45236</v>
      </c>
    </row>
    <row r="6" spans="2:15" ht="13.9" x14ac:dyDescent="0.4">
      <c r="B6" s="141" t="s">
        <v>210</v>
      </c>
      <c r="C6" s="141" t="s">
        <v>209</v>
      </c>
      <c r="D6" s="143" t="s">
        <v>214</v>
      </c>
    </row>
    <row r="7" spans="2:15" ht="13.9" x14ac:dyDescent="0.4">
      <c r="B7" s="141" t="s">
        <v>211</v>
      </c>
      <c r="C7" s="141" t="s">
        <v>209</v>
      </c>
      <c r="D7" s="143" t="s">
        <v>282</v>
      </c>
    </row>
    <row r="11" spans="2:15" s="60" customFormat="1" ht="18" thickBot="1" x14ac:dyDescent="0.55000000000000004">
      <c r="B11" s="59" t="s">
        <v>5</v>
      </c>
      <c r="C11" s="60" t="s">
        <v>71</v>
      </c>
      <c r="J11" s="59" t="s">
        <v>177</v>
      </c>
    </row>
    <row r="12" spans="2:15" ht="72" customHeight="1" thickBot="1" x14ac:dyDescent="0.4">
      <c r="B12" s="160" t="s">
        <v>0</v>
      </c>
      <c r="C12" s="324" t="s">
        <v>88</v>
      </c>
      <c r="D12" s="324"/>
      <c r="E12" s="324"/>
      <c r="F12" s="324"/>
      <c r="G12" s="324"/>
      <c r="H12" s="325"/>
      <c r="J12" s="213">
        <v>9</v>
      </c>
      <c r="K12" s="214">
        <v>8</v>
      </c>
      <c r="L12" s="215">
        <v>7</v>
      </c>
      <c r="M12" s="215">
        <v>6</v>
      </c>
      <c r="N12" s="216">
        <v>5</v>
      </c>
      <c r="O12" s="217">
        <v>4</v>
      </c>
    </row>
    <row r="13" spans="2:15" ht="57.75" customHeight="1" thickBot="1" x14ac:dyDescent="0.4">
      <c r="B13" s="161" t="s">
        <v>66</v>
      </c>
      <c r="C13" s="314" t="s">
        <v>89</v>
      </c>
      <c r="D13" s="314"/>
      <c r="E13" s="314"/>
      <c r="F13" s="314"/>
      <c r="G13" s="314"/>
      <c r="H13" s="315"/>
      <c r="J13" s="209" t="s">
        <v>240</v>
      </c>
      <c r="K13" s="210" t="s">
        <v>241</v>
      </c>
      <c r="L13" s="211" t="s">
        <v>242</v>
      </c>
      <c r="M13" s="211" t="s">
        <v>178</v>
      </c>
      <c r="N13" s="211" t="s">
        <v>244</v>
      </c>
      <c r="O13" s="212" t="s">
        <v>243</v>
      </c>
    </row>
    <row r="14" spans="2:15" ht="43.5" customHeight="1" x14ac:dyDescent="0.35">
      <c r="B14" s="161" t="s">
        <v>1</v>
      </c>
      <c r="C14" s="314" t="s">
        <v>90</v>
      </c>
      <c r="D14" s="314"/>
      <c r="E14" s="314"/>
      <c r="F14" s="314"/>
      <c r="G14" s="314"/>
      <c r="H14" s="315"/>
    </row>
    <row r="15" spans="2:15" ht="43.5" customHeight="1" x14ac:dyDescent="0.35">
      <c r="B15" s="161" t="s">
        <v>2</v>
      </c>
      <c r="C15" s="314" t="s">
        <v>91</v>
      </c>
      <c r="D15" s="314"/>
      <c r="E15" s="314"/>
      <c r="F15" s="314"/>
      <c r="G15" s="314"/>
      <c r="H15" s="315"/>
    </row>
    <row r="16" spans="2:15" ht="13.9" x14ac:dyDescent="0.35">
      <c r="B16" s="161" t="s">
        <v>67</v>
      </c>
      <c r="C16" s="314" t="s">
        <v>84</v>
      </c>
      <c r="D16" s="314"/>
      <c r="E16" s="314"/>
      <c r="F16" s="314"/>
      <c r="G16" s="314"/>
      <c r="H16" s="315"/>
    </row>
    <row r="17" spans="2:9" ht="15" customHeight="1" x14ac:dyDescent="0.35">
      <c r="B17" s="161" t="s">
        <v>11</v>
      </c>
      <c r="C17" s="314" t="s">
        <v>92</v>
      </c>
      <c r="D17" s="314"/>
      <c r="E17" s="314"/>
      <c r="F17" s="314"/>
      <c r="G17" s="314"/>
      <c r="H17" s="315"/>
    </row>
    <row r="18" spans="2:9" ht="15" customHeight="1" x14ac:dyDescent="0.35">
      <c r="B18" s="161" t="s">
        <v>3</v>
      </c>
      <c r="C18" s="314" t="s">
        <v>69</v>
      </c>
      <c r="D18" s="314"/>
      <c r="E18" s="314"/>
      <c r="F18" s="314"/>
      <c r="G18" s="314"/>
      <c r="H18" s="315"/>
    </row>
    <row r="19" spans="2:9" ht="15" customHeight="1" thickBot="1" x14ac:dyDescent="0.4">
      <c r="B19" s="162" t="s">
        <v>4</v>
      </c>
      <c r="C19" s="316" t="s">
        <v>93</v>
      </c>
      <c r="D19" s="316"/>
      <c r="E19" s="316"/>
      <c r="F19" s="316"/>
      <c r="G19" s="316"/>
      <c r="H19" s="317"/>
    </row>
    <row r="24" spans="2:9" ht="13.9" thickBot="1" x14ac:dyDescent="0.4"/>
    <row r="25" spans="2:9" ht="28.9" thickBot="1" x14ac:dyDescent="0.4">
      <c r="B25" s="1" t="s">
        <v>12</v>
      </c>
      <c r="C25" s="2" t="s">
        <v>187</v>
      </c>
      <c r="D25" s="276" t="s">
        <v>188</v>
      </c>
      <c r="E25" s="2" t="s">
        <v>14</v>
      </c>
      <c r="F25" s="276" t="s">
        <v>189</v>
      </c>
      <c r="G25" s="2" t="s">
        <v>15</v>
      </c>
      <c r="H25" s="2" t="s">
        <v>143</v>
      </c>
      <c r="I25" s="3" t="s">
        <v>50</v>
      </c>
    </row>
    <row r="26" spans="2:9" x14ac:dyDescent="0.35">
      <c r="B26" s="90" t="s">
        <v>169</v>
      </c>
      <c r="C26" s="91"/>
      <c r="D26" s="91"/>
      <c r="E26" s="91"/>
      <c r="F26" s="191" t="str">
        <f t="shared" ref="F26:F33" si="0">IF(OR(C26="",D26=""),"",((D26+E26)/C26))</f>
        <v/>
      </c>
      <c r="G26" s="92" t="str" cm="1">
        <f t="array" ref="G26">_xlfn.IFS(F26="","",F26&gt;=98%,$J$12,F26&gt;=96%,$K$12,F26&gt;=94%,$L$12,F26&gt;=92%,$M$12,F26&gt;=90%,$N$12,F26&lt;=90%,$O$12)</f>
        <v/>
      </c>
      <c r="H26" s="91"/>
      <c r="I26" s="93" t="str">
        <f>IF(G26="","",ROUND(AVERAGE(G26),0))</f>
        <v/>
      </c>
    </row>
    <row r="27" spans="2:9" x14ac:dyDescent="0.35">
      <c r="B27" s="66" t="s">
        <v>170</v>
      </c>
      <c r="C27" s="68"/>
      <c r="D27" s="68"/>
      <c r="E27" s="68"/>
      <c r="F27" s="192" t="str">
        <f t="shared" si="0"/>
        <v/>
      </c>
      <c r="G27" s="67" t="str" cm="1">
        <f t="array" ref="G27">_xlfn.IFS(F27="","",F27&gt;=98%,$J$12,F27&gt;=96%,$K$12,F27&gt;=94%,$L$12,F27&gt;=92%,$M$12,F27&gt;=90%,$N$12,F27&lt;=90%,$O$12)</f>
        <v/>
      </c>
      <c r="H27" s="68"/>
      <c r="I27" s="88" t="str">
        <f>IF(G27="","",ROUND(AVERAGE(G26:G27),0))</f>
        <v/>
      </c>
    </row>
    <row r="28" spans="2:9" x14ac:dyDescent="0.35">
      <c r="B28" s="66" t="s">
        <v>171</v>
      </c>
      <c r="C28" s="68"/>
      <c r="D28" s="68"/>
      <c r="E28" s="68"/>
      <c r="F28" s="192" t="str">
        <f t="shared" si="0"/>
        <v/>
      </c>
      <c r="G28" s="67" t="str" cm="1">
        <f t="array" ref="G28">_xlfn.IFS(F28="","",F28&gt;=98%,$J$12,F28&gt;=96%,$K$12,F28&gt;=94%,$L$12,F28&gt;=92%,$M$12,F28&gt;=90%,$N$12,F28&lt;=90%,$O$12)</f>
        <v/>
      </c>
      <c r="H28" s="68"/>
      <c r="I28" s="89" t="str">
        <f>IF(G28="","",ROUND(AVERAGE(G26:G28),0))</f>
        <v/>
      </c>
    </row>
    <row r="29" spans="2:9" x14ac:dyDescent="0.35">
      <c r="B29" s="66" t="s">
        <v>172</v>
      </c>
      <c r="C29" s="68"/>
      <c r="D29" s="68"/>
      <c r="E29" s="68"/>
      <c r="F29" s="192" t="str">
        <f t="shared" si="0"/>
        <v/>
      </c>
      <c r="G29" s="67" t="str" cm="1">
        <f t="array" ref="G29">_xlfn.IFS(F29="","",F29&gt;=98%,$J$12,F29&gt;=96%,$K$12,F29&gt;=94%,$L$12,F29&gt;=92%,$M$12,F29&gt;=90%,$N$12,F29&lt;=90%,$O$12)</f>
        <v/>
      </c>
      <c r="H29" s="68"/>
      <c r="I29" s="87" t="str">
        <f>IF(G29="","",ROUND(AVERAGE(G26:G29),0))</f>
        <v/>
      </c>
    </row>
    <row r="30" spans="2:9" x14ac:dyDescent="0.35">
      <c r="B30" s="66" t="s">
        <v>173</v>
      </c>
      <c r="C30" s="68"/>
      <c r="D30" s="68"/>
      <c r="E30" s="68"/>
      <c r="F30" s="192" t="str">
        <f t="shared" si="0"/>
        <v/>
      </c>
      <c r="G30" s="67" t="str" cm="1">
        <f t="array" ref="G30">_xlfn.IFS(F30="","",F30&gt;=98%,$J$12,F30&gt;=96%,$K$12,F30&gt;=94%,$L$12,F30&gt;=92%,$M$12,F30&gt;=90%,$N$12,F30&lt;=90%,$O$12)</f>
        <v/>
      </c>
      <c r="H30" s="68"/>
      <c r="I30" s="88" t="str">
        <f>IF(G30="","",ROUND(AVERAGE(G27:G30),0))</f>
        <v/>
      </c>
    </row>
    <row r="31" spans="2:9" x14ac:dyDescent="0.35">
      <c r="B31" s="66" t="s">
        <v>174</v>
      </c>
      <c r="C31" s="68"/>
      <c r="D31" s="68"/>
      <c r="E31" s="68"/>
      <c r="F31" s="192" t="str">
        <f t="shared" si="0"/>
        <v/>
      </c>
      <c r="G31" s="67" t="str" cm="1">
        <f t="array" ref="G31">_xlfn.IFS(F31="","",F31&gt;=98%,$J$12,F31&gt;=96%,$K$12,F31&gt;=94%,$L$12,F31&gt;=92%,$M$12,F31&gt;=90%,$N$12,F31&lt;=90%,$O$12)</f>
        <v/>
      </c>
      <c r="H31" s="68"/>
      <c r="I31" s="89" t="str">
        <f>IF(G31="","",ROUND(AVERAGE(G28:G31),0))</f>
        <v/>
      </c>
    </row>
    <row r="32" spans="2:9" x14ac:dyDescent="0.35">
      <c r="B32" s="66" t="s">
        <v>175</v>
      </c>
      <c r="C32" s="68"/>
      <c r="D32" s="68"/>
      <c r="E32" s="68"/>
      <c r="F32" s="192" t="str">
        <f t="shared" si="0"/>
        <v/>
      </c>
      <c r="G32" s="67" t="str" cm="1">
        <f t="array" ref="G32">_xlfn.IFS(F32="","",F32&gt;=98%,$J$12,F32&gt;=96%,$K$12,F32&gt;=94%,$L$12,F32&gt;=92%,$M$12,F32&gt;=90%,$N$12,F32&lt;=90%,$O$12)</f>
        <v/>
      </c>
      <c r="H32" s="68"/>
      <c r="I32" s="88" t="str">
        <f>IF(G32="","",ROUND(AVERAGE(G29:G32),0))</f>
        <v/>
      </c>
    </row>
    <row r="33" spans="2:9" ht="13.9" thickBot="1" x14ac:dyDescent="0.4">
      <c r="B33" s="69" t="s">
        <v>176</v>
      </c>
      <c r="C33" s="71"/>
      <c r="D33" s="71"/>
      <c r="E33" s="71"/>
      <c r="F33" s="193" t="str">
        <f t="shared" si="0"/>
        <v/>
      </c>
      <c r="G33" s="70" t="str" cm="1">
        <f t="array" ref="G33">_xlfn.IFS(F33="","",F33&gt;=98%,$J$12,F33&gt;=96%,$K$12,F33&gt;=94%,$L$12,F33&gt;=92%,$M$12,F33&gt;=90%,$N$12,F33&lt;=90%,$O$12)</f>
        <v/>
      </c>
      <c r="H33" s="71"/>
      <c r="I33" s="92" t="str" cm="1">
        <f t="array" ref="I33">_xlfn.IFS(H33="","",H33&gt;=98%,$J$12,H33&gt;=96%,$K$12,H33&gt;=94%,$L$12,H33&gt;=92%,$M$12,H33&gt;=90%,$N$12,H33&lt;=90%,$O$12)</f>
        <v/>
      </c>
    </row>
  </sheetData>
  <mergeCells count="8">
    <mergeCell ref="C18:H18"/>
    <mergeCell ref="C19:H19"/>
    <mergeCell ref="C12:H12"/>
    <mergeCell ref="C13:H13"/>
    <mergeCell ref="C14:H14"/>
    <mergeCell ref="C15:H15"/>
    <mergeCell ref="C16:H16"/>
    <mergeCell ref="C17:H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DFDB2-8E91-47FB-AD67-F6AD4CC4058D}">
  <dimension ref="B2:O33"/>
  <sheetViews>
    <sheetView zoomScale="70" zoomScaleNormal="70" workbookViewId="0">
      <selection activeCell="E8" sqref="E8"/>
    </sheetView>
  </sheetViews>
  <sheetFormatPr defaultColWidth="9.1328125" defaultRowHeight="13.5" x14ac:dyDescent="0.35"/>
  <cols>
    <col min="1" max="1" width="9.1328125" style="58"/>
    <col min="2" max="9" width="30.73046875" style="58" customWidth="1"/>
    <col min="10" max="15" width="10.73046875" style="58" customWidth="1"/>
    <col min="16" max="16384" width="9.1328125" style="58"/>
  </cols>
  <sheetData>
    <row r="2" spans="2:15" ht="22.5" x14ac:dyDescent="0.6">
      <c r="B2" s="139" t="s">
        <v>282</v>
      </c>
      <c r="C2" s="139"/>
      <c r="D2" s="139"/>
      <c r="E2" s="139"/>
      <c r="F2" s="139"/>
      <c r="G2" s="139"/>
      <c r="H2" s="139"/>
    </row>
    <row r="3" spans="2:15" ht="17.649999999999999" x14ac:dyDescent="0.5">
      <c r="B3" s="140" t="s">
        <v>230</v>
      </c>
      <c r="D3" s="140" t="s">
        <v>231</v>
      </c>
    </row>
    <row r="5" spans="2:15" ht="13.9" x14ac:dyDescent="0.4">
      <c r="B5" s="141" t="s">
        <v>208</v>
      </c>
      <c r="C5" s="141" t="s">
        <v>209</v>
      </c>
      <c r="D5" s="142">
        <v>45236</v>
      </c>
    </row>
    <row r="6" spans="2:15" ht="13.9" x14ac:dyDescent="0.4">
      <c r="B6" s="141" t="s">
        <v>210</v>
      </c>
      <c r="C6" s="141" t="s">
        <v>209</v>
      </c>
      <c r="D6" s="143" t="s">
        <v>214</v>
      </c>
    </row>
    <row r="7" spans="2:15" ht="13.9" x14ac:dyDescent="0.4">
      <c r="B7" s="141" t="s">
        <v>211</v>
      </c>
      <c r="C7" s="141" t="s">
        <v>209</v>
      </c>
      <c r="D7" s="143" t="s">
        <v>282</v>
      </c>
    </row>
    <row r="11" spans="2:15" s="60" customFormat="1" ht="18" thickBot="1" x14ac:dyDescent="0.55000000000000004">
      <c r="B11" s="59" t="s">
        <v>5</v>
      </c>
      <c r="C11" s="60" t="s">
        <v>72</v>
      </c>
      <c r="J11" s="59" t="s">
        <v>177</v>
      </c>
    </row>
    <row r="12" spans="2:15" ht="14.25" thickBot="1" x14ac:dyDescent="0.4">
      <c r="B12" s="206" t="s">
        <v>0</v>
      </c>
      <c r="C12" s="324" t="s">
        <v>94</v>
      </c>
      <c r="D12" s="324"/>
      <c r="E12" s="324"/>
      <c r="F12" s="324"/>
      <c r="G12" s="324"/>
      <c r="H12" s="325"/>
      <c r="I12" s="84"/>
      <c r="J12" s="213">
        <v>9</v>
      </c>
      <c r="K12" s="214">
        <v>8</v>
      </c>
      <c r="L12" s="215">
        <v>7</v>
      </c>
      <c r="M12" s="215">
        <v>6</v>
      </c>
      <c r="N12" s="216">
        <v>5</v>
      </c>
      <c r="O12" s="217">
        <v>4</v>
      </c>
    </row>
    <row r="13" spans="2:15" ht="43.5" customHeight="1" thickBot="1" x14ac:dyDescent="0.4">
      <c r="B13" s="207" t="s">
        <v>66</v>
      </c>
      <c r="C13" s="314" t="s">
        <v>95</v>
      </c>
      <c r="D13" s="314"/>
      <c r="E13" s="314"/>
      <c r="F13" s="314"/>
      <c r="G13" s="314"/>
      <c r="H13" s="315"/>
      <c r="I13" s="84"/>
      <c r="J13" s="209" t="s">
        <v>247</v>
      </c>
      <c r="K13" s="210" t="s">
        <v>248</v>
      </c>
      <c r="L13" s="211" t="s">
        <v>249</v>
      </c>
      <c r="M13" s="211" t="s">
        <v>250</v>
      </c>
      <c r="N13" s="211" t="s">
        <v>246</v>
      </c>
      <c r="O13" s="212" t="s">
        <v>245</v>
      </c>
    </row>
    <row r="14" spans="2:15" ht="13.9" x14ac:dyDescent="0.35">
      <c r="B14" s="207" t="s">
        <v>1</v>
      </c>
      <c r="C14" s="314" t="s">
        <v>64</v>
      </c>
      <c r="D14" s="314"/>
      <c r="E14" s="314"/>
      <c r="F14" s="314"/>
      <c r="G14" s="314"/>
      <c r="H14" s="315"/>
      <c r="I14" s="84"/>
    </row>
    <row r="15" spans="2:15" ht="57.75" customHeight="1" x14ac:dyDescent="0.35">
      <c r="B15" s="207" t="s">
        <v>2</v>
      </c>
      <c r="C15" s="314" t="s">
        <v>96</v>
      </c>
      <c r="D15" s="314"/>
      <c r="E15" s="314"/>
      <c r="F15" s="314"/>
      <c r="G15" s="314"/>
      <c r="H15" s="315"/>
      <c r="I15" s="84"/>
    </row>
    <row r="16" spans="2:15" ht="13.9" x14ac:dyDescent="0.35">
      <c r="B16" s="207" t="s">
        <v>67</v>
      </c>
      <c r="C16" s="314" t="s">
        <v>84</v>
      </c>
      <c r="D16" s="314"/>
      <c r="E16" s="314"/>
      <c r="F16" s="314"/>
      <c r="G16" s="314"/>
      <c r="H16" s="315"/>
      <c r="I16" s="84"/>
    </row>
    <row r="17" spans="2:9" ht="72" customHeight="1" x14ac:dyDescent="0.35">
      <c r="B17" s="207" t="s">
        <v>11</v>
      </c>
      <c r="C17" s="314" t="s">
        <v>97</v>
      </c>
      <c r="D17" s="314"/>
      <c r="E17" s="314"/>
      <c r="F17" s="314"/>
      <c r="G17" s="314"/>
      <c r="H17" s="315"/>
      <c r="I17" s="84"/>
    </row>
    <row r="18" spans="2:9" ht="29.25" customHeight="1" x14ac:dyDescent="0.35">
      <c r="B18" s="207" t="s">
        <v>3</v>
      </c>
      <c r="C18" s="314" t="s">
        <v>69</v>
      </c>
      <c r="D18" s="314"/>
      <c r="E18" s="314"/>
      <c r="F18" s="314"/>
      <c r="G18" s="314"/>
      <c r="H18" s="315"/>
      <c r="I18" s="84"/>
    </row>
    <row r="19" spans="2:9" ht="43.5" customHeight="1" thickBot="1" x14ac:dyDescent="0.4">
      <c r="B19" s="208" t="s">
        <v>4</v>
      </c>
      <c r="C19" s="316" t="s">
        <v>98</v>
      </c>
      <c r="D19" s="316"/>
      <c r="E19" s="316"/>
      <c r="F19" s="316"/>
      <c r="G19" s="316"/>
      <c r="H19" s="317"/>
      <c r="I19" s="84"/>
    </row>
    <row r="24" spans="2:9" ht="13.9" thickBot="1" x14ac:dyDescent="0.4"/>
    <row r="25" spans="2:9" ht="26.65" thickBot="1" x14ac:dyDescent="0.4">
      <c r="B25" s="1" t="s">
        <v>12</v>
      </c>
      <c r="C25" s="2" t="s">
        <v>13</v>
      </c>
      <c r="D25" s="2" t="s">
        <v>190</v>
      </c>
      <c r="E25" s="2" t="s">
        <v>14</v>
      </c>
      <c r="F25" s="2" t="s">
        <v>251</v>
      </c>
      <c r="G25" s="2" t="s">
        <v>15</v>
      </c>
      <c r="H25" s="2" t="s">
        <v>16</v>
      </c>
      <c r="I25" s="3" t="s">
        <v>50</v>
      </c>
    </row>
    <row r="26" spans="2:9" x14ac:dyDescent="0.35">
      <c r="B26" s="201" t="s">
        <v>169</v>
      </c>
      <c r="C26" s="180">
        <v>30</v>
      </c>
      <c r="D26" s="202">
        <v>40</v>
      </c>
      <c r="E26" s="203"/>
      <c r="F26" s="183">
        <f>IF(C26="","",(C26+E26))</f>
        <v>30</v>
      </c>
      <c r="G26" s="202" cm="1">
        <f t="array" ref="G26">_xlfn.IFS(F26="","",F26&lt;=20,$J$12,F26&lt;=30,$K$12,F26&lt;=40,$L$12,F26&lt;=50,$M$12,F26&lt;=60,$N$12,F26&gt;=60,$O$12)</f>
        <v>8</v>
      </c>
      <c r="H26" s="204"/>
      <c r="I26" s="205">
        <f>IF(G26="","",ROUND(AVERAGE(G26),0))</f>
        <v>8</v>
      </c>
    </row>
    <row r="27" spans="2:9" x14ac:dyDescent="0.35">
      <c r="B27" s="72" t="s">
        <v>170</v>
      </c>
      <c r="C27" s="164"/>
      <c r="D27" s="163">
        <v>40</v>
      </c>
      <c r="E27" s="194"/>
      <c r="F27" s="167" t="str">
        <f>IF(C27="","",(C27+E27))</f>
        <v/>
      </c>
      <c r="G27" s="163" t="str" cm="1">
        <f t="array" ref="G27">_xlfn.IFS(F27="","",F27&lt;=20,$J$12,F27&lt;=30,$K$12,F27&lt;=40,$L$12,F27&lt;=50,$M$12,F27&lt;=60,$N$12,F27&gt;=60,$O$12)</f>
        <v/>
      </c>
      <c r="H27" s="195"/>
      <c r="I27" s="196" t="str">
        <f>IF(G27="","",ROUND(AVERAGE(G26:G27),0))</f>
        <v/>
      </c>
    </row>
    <row r="28" spans="2:9" x14ac:dyDescent="0.35">
      <c r="B28" s="72" t="s">
        <v>171</v>
      </c>
      <c r="C28" s="164"/>
      <c r="D28" s="163">
        <v>40</v>
      </c>
      <c r="E28" s="194"/>
      <c r="F28" s="167" t="str">
        <f t="shared" ref="F28:F33" si="0">IF(C28="","",(C28+E28))</f>
        <v/>
      </c>
      <c r="G28" s="163" t="str" cm="1">
        <f t="array" ref="G28">_xlfn.IFS(F28="","",F28&lt;=20,$J$12,F28&lt;=30,$K$12,F28&lt;=40,$L$12,F28&lt;=50,$M$12,F28&lt;=60,$N$12,F28&gt;=60,$O$12)</f>
        <v/>
      </c>
      <c r="H28" s="195"/>
      <c r="I28" s="196" t="str">
        <f>IF(G28="","",ROUND(AVERAGE(G26:G28),0))</f>
        <v/>
      </c>
    </row>
    <row r="29" spans="2:9" x14ac:dyDescent="0.35">
      <c r="B29" s="72" t="s">
        <v>172</v>
      </c>
      <c r="C29" s="164"/>
      <c r="D29" s="163">
        <v>40</v>
      </c>
      <c r="E29" s="194"/>
      <c r="F29" s="167" t="str">
        <f t="shared" si="0"/>
        <v/>
      </c>
      <c r="G29" s="163" t="str" cm="1">
        <f t="array" ref="G29">_xlfn.IFS(F29="","",F29&lt;=20,$J$12,F29&lt;=30,$K$12,F29&lt;=40,$L$12,F29&lt;=50,$M$12,F29&lt;=60,$N$12,F29&gt;=60,$O$12)</f>
        <v/>
      </c>
      <c r="H29" s="195"/>
      <c r="I29" s="196" t="str">
        <f>IF(G29="","",ROUND(AVERAGE(G26:G29),0))</f>
        <v/>
      </c>
    </row>
    <row r="30" spans="2:9" x14ac:dyDescent="0.35">
      <c r="B30" s="72" t="s">
        <v>173</v>
      </c>
      <c r="C30" s="164"/>
      <c r="D30" s="163">
        <v>40</v>
      </c>
      <c r="E30" s="194"/>
      <c r="F30" s="167" t="str">
        <f t="shared" si="0"/>
        <v/>
      </c>
      <c r="G30" s="163" t="str" cm="1">
        <f t="array" ref="G30">_xlfn.IFS(F30="","",F30&lt;=20,$J$12,F30&lt;=30,$K$12,F30&lt;=40,$L$12,F30&lt;=50,$M$12,F30&lt;=60,$N$12,F30&gt;=60,$O$12)</f>
        <v/>
      </c>
      <c r="H30" s="195"/>
      <c r="I30" s="196" t="str">
        <f>IF(G30="","",ROUND(AVERAGE(G27:G30),0))</f>
        <v/>
      </c>
    </row>
    <row r="31" spans="2:9" x14ac:dyDescent="0.35">
      <c r="B31" s="72" t="s">
        <v>174</v>
      </c>
      <c r="C31" s="164"/>
      <c r="D31" s="163">
        <v>40</v>
      </c>
      <c r="E31" s="194"/>
      <c r="F31" s="167" t="str">
        <f t="shared" si="0"/>
        <v/>
      </c>
      <c r="G31" s="163" t="str" cm="1">
        <f t="array" ref="G31">_xlfn.IFS(F31="","",F31&lt;=20,$J$12,F31&lt;=30,$K$12,F31&lt;=40,$L$12,F31&lt;=50,$M$12,F31&lt;=60,$N$12,F31&gt;=60,$O$12)</f>
        <v/>
      </c>
      <c r="H31" s="195"/>
      <c r="I31" s="196" t="str">
        <f>IF(G31="","",ROUND(AVERAGE(G28:G31),0))</f>
        <v/>
      </c>
    </row>
    <row r="32" spans="2:9" x14ac:dyDescent="0.35">
      <c r="B32" s="72" t="s">
        <v>175</v>
      </c>
      <c r="C32" s="164"/>
      <c r="D32" s="163">
        <v>40</v>
      </c>
      <c r="E32" s="194"/>
      <c r="F32" s="167" t="str">
        <f t="shared" si="0"/>
        <v/>
      </c>
      <c r="G32" s="163" t="str" cm="1">
        <f t="array" ref="G32">_xlfn.IFS(F32="","",F32&lt;=20,$J$12,F32&lt;=30,$K$12,F32&lt;=40,$L$12,F32&lt;=50,$M$12,F32&lt;=60,$N$12,F32&gt;=60,$O$12)</f>
        <v/>
      </c>
      <c r="H32" s="195"/>
      <c r="I32" s="196" t="str">
        <f>IF(G32="","",ROUND(AVERAGE(G29:G32),0))</f>
        <v/>
      </c>
    </row>
    <row r="33" spans="2:9" ht="13.9" thickBot="1" x14ac:dyDescent="0.4">
      <c r="B33" s="75" t="s">
        <v>176</v>
      </c>
      <c r="C33" s="174"/>
      <c r="D33" s="197">
        <v>40</v>
      </c>
      <c r="E33" s="198"/>
      <c r="F33" s="177" t="str">
        <f t="shared" si="0"/>
        <v/>
      </c>
      <c r="G33" s="197" t="str" cm="1">
        <f t="array" ref="G33">_xlfn.IFS(F33="","",F33&lt;=20,$J$12,F33&lt;=30,$K$12,F33&lt;=40,$L$12,F33&lt;=50,$M$12,F33&lt;=60,$N$12,F33&gt;=60,$O$12)</f>
        <v/>
      </c>
      <c r="H33" s="199"/>
      <c r="I33" s="200" t="str" cm="1">
        <f t="array" ref="I33">_xlfn.IFS(H33="","",H33&gt;=98%,$J$12,H33&gt;=96%,$K$12,H33&gt;=94%,$L$12,H33&gt;=92%,$M$12,H33&gt;=90%,$N$12,H33&lt;=90%,$O$12)</f>
        <v/>
      </c>
    </row>
  </sheetData>
  <mergeCells count="8">
    <mergeCell ref="C17:H17"/>
    <mergeCell ref="C18:H18"/>
    <mergeCell ref="C19:H19"/>
    <mergeCell ref="C12:H12"/>
    <mergeCell ref="C13:H13"/>
    <mergeCell ref="C14:H14"/>
    <mergeCell ref="C15:H15"/>
    <mergeCell ref="C16:H1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BA06-928E-4A04-88A8-0B46231BF7E1}">
  <dimension ref="B2:O33"/>
  <sheetViews>
    <sheetView zoomScale="70" zoomScaleNormal="70" workbookViewId="0">
      <selection activeCell="F11" sqref="F11"/>
    </sheetView>
  </sheetViews>
  <sheetFormatPr defaultColWidth="9.1328125" defaultRowHeight="13.5" x14ac:dyDescent="0.35"/>
  <cols>
    <col min="1" max="1" width="9.1328125" style="58"/>
    <col min="2" max="10" width="30.73046875" style="58" customWidth="1"/>
    <col min="11" max="15" width="10.73046875" style="58" customWidth="1"/>
    <col min="16" max="16384" width="9.1328125" style="58"/>
  </cols>
  <sheetData>
    <row r="2" spans="2:15" ht="22.5" x14ac:dyDescent="0.6">
      <c r="B2" s="139" t="s">
        <v>282</v>
      </c>
      <c r="C2" s="139"/>
      <c r="D2" s="139"/>
      <c r="E2" s="139"/>
      <c r="F2" s="139"/>
      <c r="G2" s="139"/>
      <c r="H2" s="139"/>
    </row>
    <row r="3" spans="2:15" ht="17.649999999999999" x14ac:dyDescent="0.5">
      <c r="B3" s="140" t="s">
        <v>228</v>
      </c>
      <c r="D3" s="140" t="s">
        <v>229</v>
      </c>
    </row>
    <row r="5" spans="2:15" ht="13.9" x14ac:dyDescent="0.4">
      <c r="B5" s="141" t="s">
        <v>208</v>
      </c>
      <c r="C5" s="141" t="s">
        <v>209</v>
      </c>
      <c r="D5" s="142">
        <v>45236</v>
      </c>
    </row>
    <row r="6" spans="2:15" ht="13.9" x14ac:dyDescent="0.4">
      <c r="B6" s="141" t="s">
        <v>210</v>
      </c>
      <c r="C6" s="141" t="s">
        <v>209</v>
      </c>
      <c r="D6" s="143" t="s">
        <v>214</v>
      </c>
    </row>
    <row r="7" spans="2:15" ht="13.9" x14ac:dyDescent="0.4">
      <c r="B7" s="141" t="s">
        <v>211</v>
      </c>
      <c r="C7" s="141" t="s">
        <v>209</v>
      </c>
      <c r="D7" s="143" t="s">
        <v>282</v>
      </c>
    </row>
    <row r="11" spans="2:15" s="60" customFormat="1" ht="18" thickBot="1" x14ac:dyDescent="0.55000000000000004">
      <c r="B11" s="59" t="s">
        <v>5</v>
      </c>
      <c r="C11" s="60" t="s">
        <v>73</v>
      </c>
      <c r="J11" s="59" t="s">
        <v>177</v>
      </c>
    </row>
    <row r="12" spans="2:15" ht="43.5" customHeight="1" thickBot="1" x14ac:dyDescent="0.4">
      <c r="B12" s="160" t="s">
        <v>0</v>
      </c>
      <c r="C12" s="324" t="s">
        <v>105</v>
      </c>
      <c r="D12" s="324"/>
      <c r="E12" s="324"/>
      <c r="F12" s="324"/>
      <c r="G12" s="324"/>
      <c r="H12" s="325"/>
      <c r="J12" s="213">
        <v>9</v>
      </c>
      <c r="K12" s="214">
        <v>8</v>
      </c>
      <c r="L12" s="215">
        <v>7</v>
      </c>
      <c r="M12" s="215">
        <v>6</v>
      </c>
      <c r="N12" s="216">
        <v>5</v>
      </c>
      <c r="O12" s="217">
        <v>4</v>
      </c>
    </row>
    <row r="13" spans="2:15" ht="57.75" customHeight="1" thickBot="1" x14ac:dyDescent="0.4">
      <c r="B13" s="161" t="s">
        <v>66</v>
      </c>
      <c r="C13" s="314" t="s">
        <v>100</v>
      </c>
      <c r="D13" s="314"/>
      <c r="E13" s="314"/>
      <c r="F13" s="314"/>
      <c r="G13" s="314"/>
      <c r="H13" s="315"/>
      <c r="J13" s="209" t="s">
        <v>252</v>
      </c>
      <c r="K13" s="210" t="s">
        <v>253</v>
      </c>
      <c r="L13" s="211" t="s">
        <v>244</v>
      </c>
      <c r="M13" s="211" t="s">
        <v>254</v>
      </c>
      <c r="N13" s="211" t="s">
        <v>255</v>
      </c>
      <c r="O13" s="212" t="s">
        <v>256</v>
      </c>
    </row>
    <row r="14" spans="2:15" ht="13.9" x14ac:dyDescent="0.35">
      <c r="B14" s="161" t="s">
        <v>1</v>
      </c>
      <c r="C14" s="314" t="s">
        <v>64</v>
      </c>
      <c r="D14" s="314"/>
      <c r="E14" s="314"/>
      <c r="F14" s="314"/>
      <c r="G14" s="314"/>
      <c r="H14" s="315"/>
    </row>
    <row r="15" spans="2:15" ht="57.75" customHeight="1" x14ac:dyDescent="0.35">
      <c r="B15" s="161" t="s">
        <v>2</v>
      </c>
      <c r="C15" s="314" t="s">
        <v>101</v>
      </c>
      <c r="D15" s="314"/>
      <c r="E15" s="314"/>
      <c r="F15" s="314"/>
      <c r="G15" s="314"/>
      <c r="H15" s="315"/>
    </row>
    <row r="16" spans="2:15" ht="13.9" x14ac:dyDescent="0.35">
      <c r="B16" s="161" t="s">
        <v>67</v>
      </c>
      <c r="C16" s="314" t="s">
        <v>84</v>
      </c>
      <c r="D16" s="314"/>
      <c r="E16" s="314"/>
      <c r="F16" s="314"/>
      <c r="G16" s="314"/>
      <c r="H16" s="315"/>
    </row>
    <row r="17" spans="2:10" ht="72" customHeight="1" x14ac:dyDescent="0.35">
      <c r="B17" s="161" t="s">
        <v>11</v>
      </c>
      <c r="C17" s="314" t="s">
        <v>68</v>
      </c>
      <c r="D17" s="314"/>
      <c r="E17" s="314"/>
      <c r="F17" s="314"/>
      <c r="G17" s="314"/>
      <c r="H17" s="315"/>
    </row>
    <row r="18" spans="2:10" ht="29.25" customHeight="1" x14ac:dyDescent="0.35">
      <c r="B18" s="161" t="s">
        <v>3</v>
      </c>
      <c r="C18" s="314" t="s">
        <v>69</v>
      </c>
      <c r="D18" s="314"/>
      <c r="E18" s="314"/>
      <c r="F18" s="314"/>
      <c r="G18" s="314"/>
      <c r="H18" s="315"/>
    </row>
    <row r="19" spans="2:10" ht="86.25" customHeight="1" thickBot="1" x14ac:dyDescent="0.4">
      <c r="B19" s="162" t="s">
        <v>4</v>
      </c>
      <c r="C19" s="316" t="s">
        <v>102</v>
      </c>
      <c r="D19" s="316"/>
      <c r="E19" s="316"/>
      <c r="F19" s="316"/>
      <c r="G19" s="316"/>
      <c r="H19" s="317"/>
    </row>
    <row r="24" spans="2:10" ht="13.9" thickBot="1" x14ac:dyDescent="0.4"/>
    <row r="25" spans="2:10" ht="26.65" thickBot="1" x14ac:dyDescent="0.4">
      <c r="B25" s="1" t="s">
        <v>12</v>
      </c>
      <c r="C25" s="2" t="s">
        <v>13</v>
      </c>
      <c r="D25" s="2" t="s">
        <v>191</v>
      </c>
      <c r="E25" s="2" t="s">
        <v>148</v>
      </c>
      <c r="F25" s="2" t="s">
        <v>14</v>
      </c>
      <c r="G25" s="2" t="s">
        <v>257</v>
      </c>
      <c r="H25" s="2" t="s">
        <v>15</v>
      </c>
      <c r="I25" s="2" t="s">
        <v>16</v>
      </c>
      <c r="J25" s="3" t="s">
        <v>50</v>
      </c>
    </row>
    <row r="26" spans="2:10" x14ac:dyDescent="0.35">
      <c r="B26" s="179" t="s">
        <v>169</v>
      </c>
      <c r="C26" s="183">
        <f>'4. BC2'!F26</f>
        <v>30</v>
      </c>
      <c r="D26" s="203"/>
      <c r="E26" s="274" t="str">
        <f>IF(OR(C26="",D26=""),"",D26/C26)</f>
        <v/>
      </c>
      <c r="F26" s="203"/>
      <c r="G26" s="275" t="str">
        <f>IF(D26="","",(D26+F26)/C26)</f>
        <v/>
      </c>
      <c r="H26" s="202" t="str" cm="1">
        <f t="array" ref="H26">_xlfn.IFS(G26="","",G26&gt;=95%,$J$12,G26&gt;=92%,$K$12,G26&gt;=90%,$L$12,G26&gt;=88%,$M$12,G26&gt;=85%,$N$12,G26&lt;=85%,$O$12)</f>
        <v/>
      </c>
      <c r="I26" s="182"/>
      <c r="J26" s="205" t="str">
        <f>IF(H26="","",ROUND(AVERAGE(H26),0))</f>
        <v/>
      </c>
    </row>
    <row r="27" spans="2:10" x14ac:dyDescent="0.35">
      <c r="B27" s="171" t="s">
        <v>170</v>
      </c>
      <c r="C27" s="167" t="str">
        <f>'4. BC2'!F27</f>
        <v/>
      </c>
      <c r="D27" s="194"/>
      <c r="E27" s="165" t="str">
        <f t="shared" ref="E27:E33" si="0">IF(OR(C27="",D27=""),"",D27/C27)</f>
        <v/>
      </c>
      <c r="F27" s="194"/>
      <c r="G27" s="219"/>
      <c r="H27" s="163" t="str" cm="1">
        <f t="array" ref="H27">_xlfn.IFS(G27="","",G27&gt;=98%,$J$12,G27&gt;=96%,$K$12,G27&gt;=94%,$L$12,G27&gt;=92%,$M$12,G27&gt;=90%,$N$12,G27&lt;=90%,$O$12)</f>
        <v/>
      </c>
      <c r="I27" s="166"/>
      <c r="J27" s="196" t="str">
        <f>IF(H27="","",ROUND(AVERAGE(H26:H27),0))</f>
        <v/>
      </c>
    </row>
    <row r="28" spans="2:10" x14ac:dyDescent="0.35">
      <c r="B28" s="171" t="s">
        <v>171</v>
      </c>
      <c r="C28" s="167" t="str">
        <f>'4. BC2'!F28</f>
        <v/>
      </c>
      <c r="D28" s="194"/>
      <c r="E28" s="165" t="str">
        <f t="shared" si="0"/>
        <v/>
      </c>
      <c r="F28" s="194"/>
      <c r="G28" s="219"/>
      <c r="H28" s="163" t="str" cm="1">
        <f t="array" ref="H28">_xlfn.IFS(G28="","",G28&gt;=98%,$J$12,G28&gt;=96%,$K$12,G28&gt;=94%,$L$12,G28&gt;=92%,$M$12,G28&gt;=90%,$N$12,G28&lt;=90%,$O$12)</f>
        <v/>
      </c>
      <c r="I28" s="166"/>
      <c r="J28" s="196" t="str">
        <f>IF(H28="","",ROUND(AVERAGE(H26:H28),0))</f>
        <v/>
      </c>
    </row>
    <row r="29" spans="2:10" x14ac:dyDescent="0.35">
      <c r="B29" s="171" t="s">
        <v>172</v>
      </c>
      <c r="C29" s="167" t="str">
        <f>'4. BC2'!F29</f>
        <v/>
      </c>
      <c r="D29" s="194"/>
      <c r="E29" s="165" t="str">
        <f t="shared" si="0"/>
        <v/>
      </c>
      <c r="F29" s="194"/>
      <c r="G29" s="219"/>
      <c r="H29" s="163" t="str" cm="1">
        <f t="array" ref="H29">_xlfn.IFS(G29="","",G29&gt;=98%,$J$12,G29&gt;=96%,$K$12,G29&gt;=94%,$L$12,G29&gt;=92%,$M$12,G29&gt;=90%,$N$12,G29&lt;=90%,$O$12)</f>
        <v/>
      </c>
      <c r="I29" s="166"/>
      <c r="J29" s="196" t="str">
        <f>IF(H29="","",ROUND(AVERAGE(H26:H29),0))</f>
        <v/>
      </c>
    </row>
    <row r="30" spans="2:10" x14ac:dyDescent="0.35">
      <c r="B30" s="171" t="s">
        <v>173</v>
      </c>
      <c r="C30" s="167" t="str">
        <f>'4. BC2'!F30</f>
        <v/>
      </c>
      <c r="D30" s="194"/>
      <c r="E30" s="165" t="str">
        <f t="shared" si="0"/>
        <v/>
      </c>
      <c r="F30" s="194"/>
      <c r="G30" s="219"/>
      <c r="H30" s="163" t="str" cm="1">
        <f t="array" ref="H30">_xlfn.IFS(G30="","",G30&gt;=98%,$J$12,G30&gt;=96%,$K$12,G30&gt;=94%,$L$12,G30&gt;=92%,$M$12,G30&gt;=90%,$N$12,G30&lt;=90%,$O$12)</f>
        <v/>
      </c>
      <c r="I30" s="166"/>
      <c r="J30" s="196" t="str">
        <f>IF(H30="","",ROUND(AVERAGE(H27:H30),0))</f>
        <v/>
      </c>
    </row>
    <row r="31" spans="2:10" x14ac:dyDescent="0.35">
      <c r="B31" s="171" t="s">
        <v>174</v>
      </c>
      <c r="C31" s="167" t="str">
        <f>'4. BC2'!F31</f>
        <v/>
      </c>
      <c r="D31" s="194"/>
      <c r="E31" s="165" t="str">
        <f t="shared" si="0"/>
        <v/>
      </c>
      <c r="F31" s="194"/>
      <c r="G31" s="219"/>
      <c r="H31" s="163" t="str" cm="1">
        <f t="array" ref="H31">_xlfn.IFS(G31="","",G31&gt;=98%,$J$12,G31&gt;=96%,$K$12,G31&gt;=94%,$L$12,G31&gt;=92%,$M$12,G31&gt;=90%,$N$12,G31&lt;=90%,$O$12)</f>
        <v/>
      </c>
      <c r="I31" s="166"/>
      <c r="J31" s="196" t="str">
        <f>IF(H31="","",ROUND(AVERAGE(H28:H31),0))</f>
        <v/>
      </c>
    </row>
    <row r="32" spans="2:10" x14ac:dyDescent="0.35">
      <c r="B32" s="171" t="s">
        <v>175</v>
      </c>
      <c r="C32" s="167" t="str">
        <f>'4. BC2'!F32</f>
        <v/>
      </c>
      <c r="D32" s="194"/>
      <c r="E32" s="165" t="str">
        <f t="shared" si="0"/>
        <v/>
      </c>
      <c r="F32" s="194"/>
      <c r="G32" s="219"/>
      <c r="H32" s="163" t="str" cm="1">
        <f t="array" ref="H32">_xlfn.IFS(G32="","",G32&gt;=98%,$J$12,G32&gt;=96%,$K$12,G32&gt;=94%,$L$12,G32&gt;=92%,$M$12,G32&gt;=90%,$N$12,G32&lt;=90%,$O$12)</f>
        <v/>
      </c>
      <c r="I32" s="166"/>
      <c r="J32" s="196" t="str">
        <f>IF(H32="","",ROUND(AVERAGE(H29:H32),0))</f>
        <v/>
      </c>
    </row>
    <row r="33" spans="2:10" ht="13.9" thickBot="1" x14ac:dyDescent="0.4">
      <c r="B33" s="173" t="s">
        <v>176</v>
      </c>
      <c r="C33" s="177" t="str">
        <f>'4. BC2'!F33</f>
        <v/>
      </c>
      <c r="D33" s="198"/>
      <c r="E33" s="175" t="str">
        <f t="shared" si="0"/>
        <v/>
      </c>
      <c r="F33" s="198"/>
      <c r="G33" s="220"/>
      <c r="H33" s="197" t="str" cm="1">
        <f t="array" ref="H33">_xlfn.IFS(G33="","",G33&gt;=98%,$J$12,G33&gt;=96%,$K$12,G33&gt;=94%,$L$12,G33&gt;=92%,$M$12,G33&gt;=90%,$N$12,G33&lt;=90%,$O$12)</f>
        <v/>
      </c>
      <c r="I33" s="176"/>
      <c r="J33" s="200" t="str" cm="1">
        <f t="array" ref="J33">_xlfn.IFS(I33="","",I33&gt;=98%,$J$12,I33&gt;=96%,$K$12,I33&gt;=94%,$L$12,I33&gt;=92%,$M$12,I33&gt;=90%,$N$12,I33&lt;=90%,$O$12)</f>
        <v/>
      </c>
    </row>
  </sheetData>
  <mergeCells count="8">
    <mergeCell ref="C18:H18"/>
    <mergeCell ref="C19:H19"/>
    <mergeCell ref="C12:H12"/>
    <mergeCell ref="C13:H13"/>
    <mergeCell ref="C14:H14"/>
    <mergeCell ref="C15:H15"/>
    <mergeCell ref="C16:H16"/>
    <mergeCell ref="C17:H1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0D4EB-27C6-4B61-89AE-F443639F3BB7}">
  <dimension ref="B2:N46"/>
  <sheetViews>
    <sheetView workbookViewId="0">
      <selection activeCell="G8" sqref="G8"/>
    </sheetView>
  </sheetViews>
  <sheetFormatPr defaultColWidth="9.1328125" defaultRowHeight="13.5" x14ac:dyDescent="0.35"/>
  <cols>
    <col min="1" max="1" width="9.1328125" style="58"/>
    <col min="2" max="2" width="35.1328125" style="58" bestFit="1" customWidth="1"/>
    <col min="3" max="3" width="24.59765625" style="58" bestFit="1" customWidth="1"/>
    <col min="4" max="4" width="16.59765625" style="58" bestFit="1" customWidth="1"/>
    <col min="5" max="5" width="5.86328125" style="58" bestFit="1" customWidth="1"/>
    <col min="6" max="6" width="10.59765625" style="58" bestFit="1" customWidth="1"/>
    <col min="7" max="7" width="9.73046875" style="58" bestFit="1" customWidth="1"/>
    <col min="8" max="8" width="10.73046875" style="58" customWidth="1"/>
    <col min="9" max="9" width="10.59765625" style="58" bestFit="1" customWidth="1"/>
    <col min="10" max="14" width="15.73046875" style="58" customWidth="1"/>
    <col min="15" max="16384" width="9.1328125" style="58"/>
  </cols>
  <sheetData>
    <row r="2" spans="2:14" ht="22.5" x14ac:dyDescent="0.6">
      <c r="B2" s="139" t="s">
        <v>282</v>
      </c>
      <c r="C2" s="139"/>
      <c r="D2" s="139"/>
      <c r="E2" s="139"/>
      <c r="F2" s="139"/>
      <c r="G2" s="139"/>
      <c r="H2" s="139"/>
    </row>
    <row r="3" spans="2:14" ht="17.649999999999999" x14ac:dyDescent="0.5">
      <c r="B3" s="140" t="s">
        <v>227</v>
      </c>
      <c r="D3" s="140" t="s">
        <v>226</v>
      </c>
    </row>
    <row r="5" spans="2:14" ht="13.9" x14ac:dyDescent="0.4">
      <c r="B5" s="141" t="s">
        <v>208</v>
      </c>
      <c r="C5" s="141" t="s">
        <v>209</v>
      </c>
      <c r="D5" s="142">
        <v>45236</v>
      </c>
    </row>
    <row r="6" spans="2:14" ht="13.9" x14ac:dyDescent="0.4">
      <c r="B6" s="141" t="s">
        <v>210</v>
      </c>
      <c r="C6" s="141" t="s">
        <v>209</v>
      </c>
      <c r="D6" s="143" t="s">
        <v>214</v>
      </c>
    </row>
    <row r="7" spans="2:14" ht="13.9" x14ac:dyDescent="0.4">
      <c r="B7" s="141" t="s">
        <v>211</v>
      </c>
      <c r="C7" s="141" t="s">
        <v>209</v>
      </c>
      <c r="D7" s="143" t="s">
        <v>282</v>
      </c>
    </row>
    <row r="11" spans="2:14" s="60" customFormat="1" ht="18" thickBot="1" x14ac:dyDescent="0.55000000000000004">
      <c r="B11" s="59" t="s">
        <v>5</v>
      </c>
      <c r="C11" s="60" t="s">
        <v>74</v>
      </c>
      <c r="J11" s="59" t="s">
        <v>177</v>
      </c>
    </row>
    <row r="12" spans="2:14" ht="43.5" customHeight="1" thickBot="1" x14ac:dyDescent="0.4">
      <c r="B12" s="160" t="s">
        <v>0</v>
      </c>
      <c r="C12" s="324" t="s">
        <v>103</v>
      </c>
      <c r="D12" s="324"/>
      <c r="E12" s="324"/>
      <c r="F12" s="324"/>
      <c r="G12" s="324"/>
      <c r="H12" s="325"/>
      <c r="J12" s="213">
        <v>9</v>
      </c>
      <c r="K12" s="214">
        <v>8</v>
      </c>
      <c r="L12" s="215">
        <v>7</v>
      </c>
      <c r="M12" s="215">
        <v>6</v>
      </c>
      <c r="N12" s="217">
        <v>4</v>
      </c>
    </row>
    <row r="13" spans="2:14" ht="57.75" customHeight="1" thickBot="1" x14ac:dyDescent="0.4">
      <c r="B13" s="161" t="s">
        <v>66</v>
      </c>
      <c r="C13" s="314" t="s">
        <v>106</v>
      </c>
      <c r="D13" s="314"/>
      <c r="E13" s="314"/>
      <c r="F13" s="314"/>
      <c r="G13" s="314"/>
      <c r="H13" s="315"/>
      <c r="J13" s="273" t="s">
        <v>179</v>
      </c>
      <c r="K13" s="210">
        <v>8</v>
      </c>
      <c r="L13" s="211">
        <v>7</v>
      </c>
      <c r="M13" s="211">
        <v>6</v>
      </c>
      <c r="N13" s="212" t="s">
        <v>180</v>
      </c>
    </row>
    <row r="14" spans="2:14" ht="29.25" customHeight="1" x14ac:dyDescent="0.35">
      <c r="B14" s="161" t="s">
        <v>1</v>
      </c>
      <c r="C14" s="314" t="s">
        <v>104</v>
      </c>
      <c r="D14" s="314"/>
      <c r="E14" s="314"/>
      <c r="F14" s="314"/>
      <c r="G14" s="314"/>
      <c r="H14" s="315"/>
    </row>
    <row r="15" spans="2:14" ht="114.75" customHeight="1" x14ac:dyDescent="0.35">
      <c r="B15" s="161" t="s">
        <v>2</v>
      </c>
      <c r="C15" s="314" t="s">
        <v>107</v>
      </c>
      <c r="D15" s="314"/>
      <c r="E15" s="314"/>
      <c r="F15" s="314"/>
      <c r="G15" s="314"/>
      <c r="H15" s="315"/>
    </row>
    <row r="16" spans="2:14" ht="13.9" x14ac:dyDescent="0.35">
      <c r="B16" s="161" t="s">
        <v>67</v>
      </c>
      <c r="C16" s="314" t="s">
        <v>82</v>
      </c>
      <c r="D16" s="314"/>
      <c r="E16" s="314"/>
      <c r="F16" s="314"/>
      <c r="G16" s="314"/>
      <c r="H16" s="315"/>
    </row>
    <row r="17" spans="2:13" ht="43.5" customHeight="1" x14ac:dyDescent="0.35">
      <c r="B17" s="161" t="s">
        <v>11</v>
      </c>
      <c r="C17" s="314" t="s">
        <v>108</v>
      </c>
      <c r="D17" s="314"/>
      <c r="E17" s="314"/>
      <c r="F17" s="314"/>
      <c r="G17" s="314"/>
      <c r="H17" s="315"/>
    </row>
    <row r="18" spans="2:13" ht="29.25" customHeight="1" x14ac:dyDescent="0.35">
      <c r="B18" s="161" t="s">
        <v>3</v>
      </c>
      <c r="C18" s="314" t="s">
        <v>109</v>
      </c>
      <c r="D18" s="314"/>
      <c r="E18" s="314"/>
      <c r="F18" s="314"/>
      <c r="G18" s="314"/>
      <c r="H18" s="315"/>
    </row>
    <row r="19" spans="2:13" ht="29.25" customHeight="1" thickBot="1" x14ac:dyDescent="0.4">
      <c r="B19" s="162" t="s">
        <v>4</v>
      </c>
      <c r="C19" s="316" t="s">
        <v>110</v>
      </c>
      <c r="D19" s="316"/>
      <c r="E19" s="316"/>
      <c r="F19" s="316"/>
      <c r="G19" s="316"/>
      <c r="H19" s="317"/>
    </row>
    <row r="24" spans="2:13" ht="13.9" thickBot="1" x14ac:dyDescent="0.4"/>
    <row r="25" spans="2:13" ht="39.4" x14ac:dyDescent="0.35">
      <c r="B25" s="169"/>
      <c r="C25" s="170" t="s">
        <v>149</v>
      </c>
      <c r="D25" s="170" t="s">
        <v>150</v>
      </c>
      <c r="E25" s="170" t="s">
        <v>151</v>
      </c>
      <c r="F25" s="170" t="s">
        <v>152</v>
      </c>
      <c r="G25" s="170" t="s">
        <v>153</v>
      </c>
      <c r="H25" s="170" t="s">
        <v>154</v>
      </c>
      <c r="I25" s="170" t="s">
        <v>155</v>
      </c>
      <c r="J25" s="170" t="s">
        <v>156</v>
      </c>
      <c r="K25" s="170" t="s">
        <v>157</v>
      </c>
      <c r="L25" s="170" t="s">
        <v>158</v>
      </c>
      <c r="M25" s="341" t="s">
        <v>16</v>
      </c>
    </row>
    <row r="26" spans="2:13" ht="15.75" customHeight="1" thickBot="1" x14ac:dyDescent="0.4">
      <c r="B26" s="234"/>
      <c r="C26" s="235">
        <v>10</v>
      </c>
      <c r="D26" s="235">
        <v>9</v>
      </c>
      <c r="E26" s="235">
        <v>8</v>
      </c>
      <c r="F26" s="235">
        <v>7</v>
      </c>
      <c r="G26" s="235">
        <v>6</v>
      </c>
      <c r="H26" s="235">
        <v>5</v>
      </c>
      <c r="I26" s="235">
        <v>4</v>
      </c>
      <c r="J26" s="235">
        <v>3</v>
      </c>
      <c r="K26" s="235">
        <v>2</v>
      </c>
      <c r="L26" s="236"/>
      <c r="M26" s="342"/>
    </row>
    <row r="27" spans="2:13" ht="25.5" x14ac:dyDescent="0.35">
      <c r="B27" s="232" t="s">
        <v>159</v>
      </c>
      <c r="C27" s="91"/>
      <c r="D27" s="91"/>
      <c r="E27" s="91"/>
      <c r="F27" s="91"/>
      <c r="G27" s="91"/>
      <c r="H27" s="91"/>
      <c r="I27" s="91"/>
      <c r="J27" s="91"/>
      <c r="K27" s="91"/>
      <c r="L27" s="343" t="str">
        <f>IF(ISERROR(AVERAGE(C27:K31)),"",AVERAGE(C27:K31))</f>
        <v/>
      </c>
      <c r="M27" s="233"/>
    </row>
    <row r="28" spans="2:13" x14ac:dyDescent="0.35">
      <c r="B28" s="228" t="s">
        <v>160</v>
      </c>
      <c r="C28" s="68"/>
      <c r="D28" s="68"/>
      <c r="E28" s="68"/>
      <c r="F28" s="68"/>
      <c r="G28" s="68"/>
      <c r="H28" s="68"/>
      <c r="I28" s="68"/>
      <c r="J28" s="68"/>
      <c r="K28" s="68"/>
      <c r="L28" s="344"/>
      <c r="M28" s="229"/>
    </row>
    <row r="29" spans="2:13" x14ac:dyDescent="0.35">
      <c r="B29" s="228" t="s">
        <v>161</v>
      </c>
      <c r="C29" s="68"/>
      <c r="D29" s="68"/>
      <c r="E29" s="68"/>
      <c r="F29" s="68"/>
      <c r="G29" s="68"/>
      <c r="H29" s="68"/>
      <c r="I29" s="68"/>
      <c r="J29" s="68"/>
      <c r="K29" s="68"/>
      <c r="L29" s="344"/>
      <c r="M29" s="229"/>
    </row>
    <row r="30" spans="2:13" x14ac:dyDescent="0.35">
      <c r="B30" s="228" t="s">
        <v>162</v>
      </c>
      <c r="C30" s="68"/>
      <c r="D30" s="68"/>
      <c r="E30" s="68"/>
      <c r="F30" s="68"/>
      <c r="G30" s="68"/>
      <c r="H30" s="68"/>
      <c r="I30" s="68"/>
      <c r="J30" s="68"/>
      <c r="K30" s="68"/>
      <c r="L30" s="344"/>
      <c r="M30" s="229"/>
    </row>
    <row r="31" spans="2:13" ht="38.65" thickBot="1" x14ac:dyDescent="0.4">
      <c r="B31" s="230" t="s">
        <v>163</v>
      </c>
      <c r="C31" s="71"/>
      <c r="D31" s="71"/>
      <c r="E31" s="71"/>
      <c r="F31" s="71"/>
      <c r="G31" s="71"/>
      <c r="H31" s="71"/>
      <c r="I31" s="71"/>
      <c r="J31" s="71"/>
      <c r="K31" s="71"/>
      <c r="L31" s="345"/>
      <c r="M31" s="231"/>
    </row>
    <row r="34" spans="2:8" ht="13.9" thickBot="1" x14ac:dyDescent="0.4">
      <c r="B34" s="58" t="s">
        <v>193</v>
      </c>
    </row>
    <row r="35" spans="2:8" ht="39.75" thickBot="1" x14ac:dyDescent="0.4">
      <c r="B35" s="1" t="s">
        <v>12</v>
      </c>
      <c r="C35" s="2" t="s">
        <v>192</v>
      </c>
      <c r="D35" s="326" t="s">
        <v>143</v>
      </c>
      <c r="E35" s="327"/>
      <c r="F35" s="327"/>
      <c r="G35" s="328"/>
      <c r="H35" s="3" t="s">
        <v>50</v>
      </c>
    </row>
    <row r="36" spans="2:8" x14ac:dyDescent="0.35">
      <c r="B36" s="223" t="s">
        <v>195</v>
      </c>
      <c r="C36" s="225"/>
      <c r="D36" s="329"/>
      <c r="E36" s="330"/>
      <c r="F36" s="330"/>
      <c r="G36" s="331"/>
      <c r="H36" s="224" t="str">
        <f>IF(C36="","",ROUND(AVERAGE(C36),0))</f>
        <v/>
      </c>
    </row>
    <row r="37" spans="2:8" x14ac:dyDescent="0.35">
      <c r="B37" s="98" t="s">
        <v>196</v>
      </c>
      <c r="C37" s="226"/>
      <c r="D37" s="332"/>
      <c r="E37" s="333"/>
      <c r="F37" s="333"/>
      <c r="G37" s="334"/>
      <c r="H37" s="221" t="str">
        <f>IF(C37="","",ROUND(AVERAGE(C36:C37),0))</f>
        <v/>
      </c>
    </row>
    <row r="38" spans="2:8" x14ac:dyDescent="0.35">
      <c r="B38" s="98" t="s">
        <v>197</v>
      </c>
      <c r="C38" s="226"/>
      <c r="D38" s="335"/>
      <c r="E38" s="336"/>
      <c r="F38" s="336"/>
      <c r="G38" s="337"/>
      <c r="H38" s="221" t="str">
        <f>IF(C38="","",ROUND(AVERAGE(C36:C38),0))</f>
        <v/>
      </c>
    </row>
    <row r="39" spans="2:8" ht="15.75" customHeight="1" thickBot="1" x14ac:dyDescent="0.4">
      <c r="B39" s="99" t="s">
        <v>198</v>
      </c>
      <c r="C39" s="227"/>
      <c r="D39" s="338"/>
      <c r="E39" s="339"/>
      <c r="F39" s="339"/>
      <c r="G39" s="340"/>
      <c r="H39" s="222" t="str">
        <f>IF(C39="","",ROUND(AVERAGE(C36:C39),0))</f>
        <v/>
      </c>
    </row>
    <row r="41" spans="2:8" ht="13.9" thickBot="1" x14ac:dyDescent="0.4">
      <c r="B41" s="58" t="s">
        <v>194</v>
      </c>
    </row>
    <row r="42" spans="2:8" ht="39.75" thickBot="1" x14ac:dyDescent="0.4">
      <c r="B42" s="1" t="s">
        <v>12</v>
      </c>
      <c r="C42" s="2" t="s">
        <v>192</v>
      </c>
      <c r="D42" s="326" t="s">
        <v>143</v>
      </c>
      <c r="E42" s="327"/>
      <c r="F42" s="327"/>
      <c r="G42" s="328"/>
      <c r="H42" s="3" t="s">
        <v>50</v>
      </c>
    </row>
    <row r="43" spans="2:8" x14ac:dyDescent="0.35">
      <c r="B43" s="223" t="s">
        <v>195</v>
      </c>
      <c r="C43" s="225"/>
      <c r="D43" s="329"/>
      <c r="E43" s="330"/>
      <c r="F43" s="330"/>
      <c r="G43" s="331"/>
      <c r="H43" s="224" t="str">
        <f>IF(C43="","",ROUND(AVERAGE(C43),0))</f>
        <v/>
      </c>
    </row>
    <row r="44" spans="2:8" x14ac:dyDescent="0.35">
      <c r="B44" s="98" t="s">
        <v>196</v>
      </c>
      <c r="C44" s="226"/>
      <c r="D44" s="332"/>
      <c r="E44" s="333"/>
      <c r="F44" s="333"/>
      <c r="G44" s="334"/>
      <c r="H44" s="221" t="str">
        <f>IF(C44="","",ROUND(AVERAGE(C43:C44),0))</f>
        <v/>
      </c>
    </row>
    <row r="45" spans="2:8" x14ac:dyDescent="0.35">
      <c r="B45" s="98" t="s">
        <v>197</v>
      </c>
      <c r="C45" s="226"/>
      <c r="D45" s="335"/>
      <c r="E45" s="336"/>
      <c r="F45" s="336"/>
      <c r="G45" s="337"/>
      <c r="H45" s="221" t="str">
        <f>IF(C45="","",ROUND(AVERAGE(C43:C45),0))</f>
        <v/>
      </c>
    </row>
    <row r="46" spans="2:8" ht="13.9" thickBot="1" x14ac:dyDescent="0.4">
      <c r="B46" s="99" t="s">
        <v>198</v>
      </c>
      <c r="C46" s="227"/>
      <c r="D46" s="338"/>
      <c r="E46" s="339"/>
      <c r="F46" s="339"/>
      <c r="G46" s="340"/>
      <c r="H46" s="222" t="str">
        <f>IF(C46="","",ROUND(AVERAGE(C43:C46),0))</f>
        <v/>
      </c>
    </row>
  </sheetData>
  <mergeCells count="20">
    <mergeCell ref="C18:H18"/>
    <mergeCell ref="C19:H19"/>
    <mergeCell ref="L27:L31"/>
    <mergeCell ref="C12:H12"/>
    <mergeCell ref="C13:H13"/>
    <mergeCell ref="C14:H14"/>
    <mergeCell ref="C15:H15"/>
    <mergeCell ref="C16:H16"/>
    <mergeCell ref="C17:H17"/>
    <mergeCell ref="M25:M26"/>
    <mergeCell ref="D35:G35"/>
    <mergeCell ref="D39:G39"/>
    <mergeCell ref="D38:G38"/>
    <mergeCell ref="D37:G37"/>
    <mergeCell ref="D36:G36"/>
    <mergeCell ref="D42:G42"/>
    <mergeCell ref="D43:G43"/>
    <mergeCell ref="D44:G44"/>
    <mergeCell ref="D45:G45"/>
    <mergeCell ref="D46:G4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EE62E-DF81-42C9-BAD4-969506A3F764}">
  <dimension ref="B2:O33"/>
  <sheetViews>
    <sheetView zoomScale="70" zoomScaleNormal="70" workbookViewId="0">
      <selection activeCell="E3" sqref="E3"/>
    </sheetView>
  </sheetViews>
  <sheetFormatPr defaultColWidth="9.1328125" defaultRowHeight="13.5" x14ac:dyDescent="0.35"/>
  <cols>
    <col min="1" max="1" width="9.1328125" style="58"/>
    <col min="2" max="10" width="30.73046875" style="58" customWidth="1"/>
    <col min="11" max="16384" width="9.1328125" style="58"/>
  </cols>
  <sheetData>
    <row r="2" spans="2:15" ht="22.5" x14ac:dyDescent="0.6">
      <c r="B2" s="139" t="s">
        <v>282</v>
      </c>
      <c r="C2" s="139"/>
      <c r="D2" s="139"/>
      <c r="E2" s="139"/>
      <c r="F2" s="139"/>
      <c r="G2" s="139"/>
      <c r="H2" s="139"/>
    </row>
    <row r="3" spans="2:15" ht="17.649999999999999" x14ac:dyDescent="0.5">
      <c r="B3" s="140" t="s">
        <v>224</v>
      </c>
      <c r="D3" s="140" t="s">
        <v>225</v>
      </c>
    </row>
    <row r="5" spans="2:15" ht="13.9" x14ac:dyDescent="0.4">
      <c r="B5" s="141" t="s">
        <v>208</v>
      </c>
      <c r="C5" s="141" t="s">
        <v>209</v>
      </c>
      <c r="D5" s="142">
        <v>45236</v>
      </c>
    </row>
    <row r="6" spans="2:15" ht="13.9" x14ac:dyDescent="0.4">
      <c r="B6" s="141" t="s">
        <v>210</v>
      </c>
      <c r="C6" s="141" t="s">
        <v>209</v>
      </c>
      <c r="D6" s="143" t="s">
        <v>214</v>
      </c>
    </row>
    <row r="7" spans="2:15" ht="13.9" x14ac:dyDescent="0.4">
      <c r="B7" s="141" t="s">
        <v>211</v>
      </c>
      <c r="C7" s="141" t="s">
        <v>209</v>
      </c>
      <c r="D7" s="143" t="s">
        <v>282</v>
      </c>
    </row>
    <row r="11" spans="2:15" s="60" customFormat="1" ht="18" thickBot="1" x14ac:dyDescent="0.55000000000000004">
      <c r="B11" s="59" t="s">
        <v>5</v>
      </c>
      <c r="C11" s="60" t="s">
        <v>75</v>
      </c>
      <c r="J11" s="59" t="s">
        <v>177</v>
      </c>
    </row>
    <row r="12" spans="2:15" ht="57.75" customHeight="1" thickBot="1" x14ac:dyDescent="0.4">
      <c r="B12" s="160" t="s">
        <v>0</v>
      </c>
      <c r="C12" s="324" t="s">
        <v>111</v>
      </c>
      <c r="D12" s="324"/>
      <c r="E12" s="324"/>
      <c r="F12" s="324"/>
      <c r="G12" s="324"/>
      <c r="H12" s="325"/>
      <c r="J12" s="213">
        <v>9</v>
      </c>
      <c r="K12" s="214">
        <v>8</v>
      </c>
      <c r="L12" s="215">
        <v>7</v>
      </c>
      <c r="M12" s="215">
        <v>6</v>
      </c>
      <c r="N12" s="216">
        <v>5</v>
      </c>
      <c r="O12" s="217">
        <v>4</v>
      </c>
    </row>
    <row r="13" spans="2:15" ht="72" customHeight="1" thickBot="1" x14ac:dyDescent="0.4">
      <c r="B13" s="161" t="s">
        <v>66</v>
      </c>
      <c r="C13" s="314" t="s">
        <v>112</v>
      </c>
      <c r="D13" s="314"/>
      <c r="E13" s="314"/>
      <c r="F13" s="314"/>
      <c r="G13" s="314"/>
      <c r="H13" s="315"/>
      <c r="J13" s="269" t="s">
        <v>244</v>
      </c>
      <c r="K13" s="270" t="s">
        <v>258</v>
      </c>
      <c r="L13" s="271" t="s">
        <v>259</v>
      </c>
      <c r="M13" s="271" t="s">
        <v>260</v>
      </c>
      <c r="N13" s="271" t="s">
        <v>261</v>
      </c>
      <c r="O13" s="272" t="s">
        <v>262</v>
      </c>
    </row>
    <row r="14" spans="2:15" ht="29.25" customHeight="1" x14ac:dyDescent="0.35">
      <c r="B14" s="161" t="s">
        <v>1</v>
      </c>
      <c r="C14" s="314" t="s">
        <v>113</v>
      </c>
      <c r="D14" s="314"/>
      <c r="E14" s="314"/>
      <c r="F14" s="314"/>
      <c r="G14" s="314"/>
      <c r="H14" s="315"/>
    </row>
    <row r="15" spans="2:15" ht="100.5" customHeight="1" x14ac:dyDescent="0.35">
      <c r="B15" s="161" t="s">
        <v>2</v>
      </c>
      <c r="C15" s="314" t="s">
        <v>114</v>
      </c>
      <c r="D15" s="314"/>
      <c r="E15" s="314"/>
      <c r="F15" s="314"/>
      <c r="G15" s="314"/>
      <c r="H15" s="315"/>
    </row>
    <row r="16" spans="2:15" ht="13.9" x14ac:dyDescent="0.35">
      <c r="B16" s="161" t="s">
        <v>67</v>
      </c>
      <c r="C16" s="314" t="s">
        <v>115</v>
      </c>
      <c r="D16" s="314"/>
      <c r="E16" s="314"/>
      <c r="F16" s="314"/>
      <c r="G16" s="314"/>
      <c r="H16" s="315"/>
    </row>
    <row r="17" spans="2:10" ht="72" customHeight="1" x14ac:dyDescent="0.35">
      <c r="B17" s="161" t="s">
        <v>11</v>
      </c>
      <c r="C17" s="314" t="s">
        <v>116</v>
      </c>
      <c r="D17" s="314"/>
      <c r="E17" s="314"/>
      <c r="F17" s="314"/>
      <c r="G17" s="314"/>
      <c r="H17" s="315"/>
    </row>
    <row r="18" spans="2:10" ht="43.5" customHeight="1" x14ac:dyDescent="0.35">
      <c r="B18" s="161" t="s">
        <v>3</v>
      </c>
      <c r="C18" s="314" t="s">
        <v>117</v>
      </c>
      <c r="D18" s="314"/>
      <c r="E18" s="314"/>
      <c r="F18" s="314"/>
      <c r="G18" s="314"/>
      <c r="H18" s="315"/>
    </row>
    <row r="19" spans="2:10" ht="43.5" customHeight="1" thickBot="1" x14ac:dyDescent="0.4">
      <c r="B19" s="162" t="s">
        <v>4</v>
      </c>
      <c r="C19" s="316" t="s">
        <v>118</v>
      </c>
      <c r="D19" s="316"/>
      <c r="E19" s="316"/>
      <c r="F19" s="316"/>
      <c r="G19" s="316"/>
      <c r="H19" s="317"/>
    </row>
    <row r="24" spans="2:10" ht="13.9" thickBot="1" x14ac:dyDescent="0.4"/>
    <row r="25" spans="2:10" ht="26.65" thickBot="1" x14ac:dyDescent="0.4">
      <c r="B25" s="1" t="s">
        <v>12</v>
      </c>
      <c r="C25" s="2" t="s">
        <v>199</v>
      </c>
      <c r="D25" s="2" t="s">
        <v>200</v>
      </c>
      <c r="E25" s="2" t="s">
        <v>201</v>
      </c>
      <c r="F25" s="2" t="s">
        <v>14</v>
      </c>
      <c r="G25" s="2" t="s">
        <v>263</v>
      </c>
      <c r="H25" s="2" t="s">
        <v>15</v>
      </c>
      <c r="I25" s="2" t="s">
        <v>143</v>
      </c>
      <c r="J25" s="3" t="s">
        <v>50</v>
      </c>
    </row>
    <row r="26" spans="2:10" x14ac:dyDescent="0.35">
      <c r="B26" s="201" t="s">
        <v>169</v>
      </c>
      <c r="C26" s="92">
        <v>6</v>
      </c>
      <c r="D26" s="91"/>
      <c r="E26" s="91"/>
      <c r="F26" s="241"/>
      <c r="G26" s="242" t="str">
        <f>IF(D26="","",(E26+F26)/C26)</f>
        <v/>
      </c>
      <c r="H26" s="243" t="str" cm="1">
        <f t="array" ref="H26">_xlfn.IFS(G26="","",G26&gt;=90%,$J$12,G26&gt;=80%,$K$12,G26&gt;=70%,$L$12,G26&gt;=60%,$M$12,G26&gt;=50%,$N$12,G26&lt;=50%,$O$12)</f>
        <v/>
      </c>
      <c r="I26" s="91"/>
      <c r="J26" s="244" t="str">
        <f>IF(H26="","",ROUND(AVERAGE(H26),0))</f>
        <v/>
      </c>
    </row>
    <row r="27" spans="2:10" x14ac:dyDescent="0.35">
      <c r="B27" s="72" t="s">
        <v>170</v>
      </c>
      <c r="C27" s="67">
        <v>10</v>
      </c>
      <c r="D27" s="68"/>
      <c r="E27" s="68"/>
      <c r="F27" s="237"/>
      <c r="G27" s="238" t="str">
        <f t="shared" ref="G27:G33" si="0">IF(D27="","",(E27+F27)/C27)</f>
        <v/>
      </c>
      <c r="H27" s="86" t="str" cm="1">
        <f t="array" ref="H27">_xlfn.IFS(G27="","",G27&gt;=90%,$J$12,G27&gt;=80%,$K$12,G27&gt;=70%,$L$12,G27&gt;=60%,$M$12,G27&gt;=50%,$N$12,G27&lt;=50%,$O$12)</f>
        <v/>
      </c>
      <c r="I27" s="68"/>
      <c r="J27" s="88" t="str">
        <f>IF(H27="","",ROUND(AVERAGE(H26:H27),0))</f>
        <v/>
      </c>
    </row>
    <row r="28" spans="2:10" x14ac:dyDescent="0.35">
      <c r="B28" s="72" t="s">
        <v>171</v>
      </c>
      <c r="C28" s="67">
        <v>6</v>
      </c>
      <c r="D28" s="68"/>
      <c r="E28" s="68"/>
      <c r="F28" s="237"/>
      <c r="G28" s="238" t="str">
        <f t="shared" si="0"/>
        <v/>
      </c>
      <c r="H28" s="86" t="str" cm="1">
        <f t="array" ref="H28">_xlfn.IFS(G28="","",G28&gt;=90%,$J$12,G28&gt;=80%,$K$12,G28&gt;=70%,$L$12,G28&gt;=60%,$M$12,G28&gt;=50%,$N$12,G28&lt;=50%,$O$12)</f>
        <v/>
      </c>
      <c r="I28" s="68"/>
      <c r="J28" s="88" t="str">
        <f>IF(H28="","",ROUND(AVERAGE(H26:H28),0))</f>
        <v/>
      </c>
    </row>
    <row r="29" spans="2:10" x14ac:dyDescent="0.35">
      <c r="B29" s="72" t="s">
        <v>172</v>
      </c>
      <c r="C29" s="67">
        <v>11</v>
      </c>
      <c r="D29" s="68"/>
      <c r="E29" s="68"/>
      <c r="F29" s="237"/>
      <c r="G29" s="238" t="str">
        <f t="shared" si="0"/>
        <v/>
      </c>
      <c r="H29" s="86" t="str" cm="1">
        <f t="array" ref="H29">_xlfn.IFS(G29="","",G29&gt;=90%,$J$12,G29&gt;=80%,$K$12,G29&gt;=70%,$L$12,G29&gt;=60%,$M$12,G29&gt;=50%,$N$12,G29&lt;=50%,$O$12)</f>
        <v/>
      </c>
      <c r="I29" s="68"/>
      <c r="J29" s="88" t="str">
        <f>IF(H29="","",ROUND(AVERAGE(H26:H29),0))</f>
        <v/>
      </c>
    </row>
    <row r="30" spans="2:10" x14ac:dyDescent="0.35">
      <c r="B30" s="72" t="s">
        <v>173</v>
      </c>
      <c r="C30" s="67">
        <v>6</v>
      </c>
      <c r="D30" s="68"/>
      <c r="E30" s="68"/>
      <c r="F30" s="237"/>
      <c r="G30" s="238" t="str">
        <f t="shared" si="0"/>
        <v/>
      </c>
      <c r="H30" s="86" t="str" cm="1">
        <f t="array" ref="H30">_xlfn.IFS(G30="","",G30&gt;=90%,$J$12,G30&gt;=80%,$K$12,G30&gt;=70%,$L$12,G30&gt;=60%,$M$12,G30&gt;=50%,$N$12,G30&lt;=50%,$O$12)</f>
        <v/>
      </c>
      <c r="I30" s="68"/>
      <c r="J30" s="88" t="str">
        <f>IF(H30="","",ROUND(AVERAGE(H27:H30),0))</f>
        <v/>
      </c>
    </row>
    <row r="31" spans="2:10" x14ac:dyDescent="0.35">
      <c r="B31" s="72" t="s">
        <v>174</v>
      </c>
      <c r="C31" s="67">
        <v>10</v>
      </c>
      <c r="D31" s="68"/>
      <c r="E31" s="68"/>
      <c r="F31" s="237"/>
      <c r="G31" s="238" t="str">
        <f t="shared" si="0"/>
        <v/>
      </c>
      <c r="H31" s="86" t="str" cm="1">
        <f t="array" ref="H31">_xlfn.IFS(G31="","",G31&gt;=90%,$J$12,G31&gt;=80%,$K$12,G31&gt;=70%,$L$12,G31&gt;=60%,$M$12,G31&gt;=50%,$N$12,G31&lt;=50%,$O$12)</f>
        <v/>
      </c>
      <c r="I31" s="68"/>
      <c r="J31" s="88" t="str">
        <f>IF(H31="","",ROUND(AVERAGE(H28:H31),0))</f>
        <v/>
      </c>
    </row>
    <row r="32" spans="2:10" x14ac:dyDescent="0.35">
      <c r="B32" s="72" t="s">
        <v>175</v>
      </c>
      <c r="C32" s="67">
        <v>6</v>
      </c>
      <c r="D32" s="68"/>
      <c r="E32" s="68"/>
      <c r="F32" s="237"/>
      <c r="G32" s="238" t="str">
        <f t="shared" si="0"/>
        <v/>
      </c>
      <c r="H32" s="86" t="str" cm="1">
        <f t="array" ref="H32">_xlfn.IFS(G32="","",G32&gt;=90%,$J$12,G32&gt;=80%,$K$12,G32&gt;=70%,$L$12,G32&gt;=60%,$M$12,G32&gt;=50%,$N$12,G32&lt;=50%,$O$12)</f>
        <v/>
      </c>
      <c r="I32" s="68"/>
      <c r="J32" s="88" t="str">
        <f>IF(H32="","",ROUND(AVERAGE(H29:H32),0))</f>
        <v/>
      </c>
    </row>
    <row r="33" spans="2:10" ht="13.9" thickBot="1" x14ac:dyDescent="0.4">
      <c r="B33" s="75" t="s">
        <v>176</v>
      </c>
      <c r="C33" s="70">
        <v>11</v>
      </c>
      <c r="D33" s="71"/>
      <c r="E33" s="71"/>
      <c r="F33" s="239"/>
      <c r="G33" s="240" t="str">
        <f t="shared" si="0"/>
        <v/>
      </c>
      <c r="H33" s="97" t="str" cm="1">
        <f t="array" ref="H33">_xlfn.IFS(G33="","",G33&gt;=90%,$J$12,G33&gt;=80%,$K$12,G33&gt;=70%,$L$12,G33&gt;=60%,$M$12,G33&gt;=50%,$N$12,G33&lt;=50%,$O$12)</f>
        <v/>
      </c>
      <c r="I33" s="71"/>
      <c r="J33" s="103" t="str" cm="1">
        <f t="array" ref="J33">_xlfn.IFS(I33="","",I33&gt;=98%,$J$12,I33&gt;=96%,$K$12,I33&gt;=94%,$L$12,I33&gt;=92%,$M$12,I33&gt;=90%,$N$12,I33&lt;=90%,$O$12)</f>
        <v/>
      </c>
    </row>
  </sheetData>
  <mergeCells count="8">
    <mergeCell ref="C18:H18"/>
    <mergeCell ref="C19:H19"/>
    <mergeCell ref="C12:H12"/>
    <mergeCell ref="C13:H13"/>
    <mergeCell ref="C14:H14"/>
    <mergeCell ref="C15:H15"/>
    <mergeCell ref="C16:H16"/>
    <mergeCell ref="C17:H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0CB2-BA68-4B58-8432-72D827EBA8AB}">
  <dimension ref="B2:P41"/>
  <sheetViews>
    <sheetView zoomScale="85" zoomScaleNormal="85" workbookViewId="0">
      <selection activeCell="F7" sqref="F7"/>
    </sheetView>
  </sheetViews>
  <sheetFormatPr defaultColWidth="9.1328125" defaultRowHeight="13.5" x14ac:dyDescent="0.35"/>
  <cols>
    <col min="1" max="1" width="9.1328125" style="58"/>
    <col min="2" max="2" width="35.1328125" style="58" bestFit="1" customWidth="1"/>
    <col min="3" max="3" width="30.86328125" style="58" bestFit="1" customWidth="1"/>
    <col min="4" max="15" width="15.73046875" style="58" customWidth="1"/>
    <col min="16" max="16" width="8.1328125" style="58" bestFit="1" customWidth="1"/>
    <col min="17" max="16384" width="9.1328125" style="58"/>
  </cols>
  <sheetData>
    <row r="2" spans="2:15" ht="22.5" x14ac:dyDescent="0.6">
      <c r="B2" s="139" t="s">
        <v>282</v>
      </c>
      <c r="C2" s="139"/>
      <c r="D2" s="139"/>
      <c r="E2" s="139"/>
      <c r="F2" s="139"/>
      <c r="G2" s="139"/>
      <c r="H2" s="139"/>
    </row>
    <row r="3" spans="2:15" ht="17.649999999999999" x14ac:dyDescent="0.5">
      <c r="B3" s="140" t="s">
        <v>223</v>
      </c>
      <c r="D3" s="140" t="s">
        <v>222</v>
      </c>
    </row>
    <row r="5" spans="2:15" ht="13.9" x14ac:dyDescent="0.4">
      <c r="B5" s="141" t="s">
        <v>208</v>
      </c>
      <c r="C5" s="141" t="s">
        <v>209</v>
      </c>
      <c r="D5" s="142">
        <v>45236</v>
      </c>
    </row>
    <row r="6" spans="2:15" ht="13.9" x14ac:dyDescent="0.4">
      <c r="B6" s="141" t="s">
        <v>210</v>
      </c>
      <c r="C6" s="141" t="s">
        <v>209</v>
      </c>
      <c r="D6" s="143" t="s">
        <v>214</v>
      </c>
    </row>
    <row r="7" spans="2:15" ht="13.9" x14ac:dyDescent="0.4">
      <c r="B7" s="141" t="s">
        <v>211</v>
      </c>
      <c r="C7" s="141" t="s">
        <v>209</v>
      </c>
      <c r="D7" s="143" t="s">
        <v>282</v>
      </c>
    </row>
    <row r="11" spans="2:15" s="60" customFormat="1" ht="18" thickBot="1" x14ac:dyDescent="0.55000000000000004">
      <c r="B11" s="59" t="s">
        <v>5</v>
      </c>
      <c r="C11" s="60" t="s">
        <v>76</v>
      </c>
      <c r="J11" s="59" t="s">
        <v>177</v>
      </c>
    </row>
    <row r="12" spans="2:15" ht="57.75" customHeight="1" thickBot="1" x14ac:dyDescent="0.4">
      <c r="B12" s="160" t="s">
        <v>0</v>
      </c>
      <c r="C12" s="324" t="s">
        <v>119</v>
      </c>
      <c r="D12" s="324"/>
      <c r="E12" s="324"/>
      <c r="F12" s="324"/>
      <c r="G12" s="324"/>
      <c r="H12" s="325"/>
      <c r="J12" s="213">
        <v>9</v>
      </c>
      <c r="K12" s="263">
        <v>8</v>
      </c>
      <c r="L12" s="215">
        <v>7</v>
      </c>
      <c r="M12" s="215">
        <v>6</v>
      </c>
      <c r="N12" s="216">
        <v>5</v>
      </c>
      <c r="O12" s="217">
        <v>4</v>
      </c>
    </row>
    <row r="13" spans="2:15" ht="77.25" customHeight="1" thickBot="1" x14ac:dyDescent="0.5">
      <c r="B13" s="161" t="s">
        <v>66</v>
      </c>
      <c r="C13" s="314" t="s">
        <v>120</v>
      </c>
      <c r="D13" s="314"/>
      <c r="E13" s="314"/>
      <c r="F13" s="314"/>
      <c r="G13" s="314"/>
      <c r="H13" s="315"/>
      <c r="J13" s="266" t="s">
        <v>181</v>
      </c>
      <c r="K13" s="267" t="s">
        <v>182</v>
      </c>
      <c r="L13" s="267" t="s">
        <v>183</v>
      </c>
      <c r="M13" s="267" t="s">
        <v>184</v>
      </c>
      <c r="N13" s="267" t="s">
        <v>185</v>
      </c>
      <c r="O13" s="268" t="s">
        <v>186</v>
      </c>
    </row>
    <row r="14" spans="2:15" ht="29.25" customHeight="1" x14ac:dyDescent="0.35">
      <c r="B14" s="161" t="s">
        <v>1</v>
      </c>
      <c r="C14" s="314" t="s">
        <v>121</v>
      </c>
      <c r="D14" s="314"/>
      <c r="E14" s="314"/>
      <c r="F14" s="314"/>
      <c r="G14" s="314"/>
      <c r="H14" s="315"/>
    </row>
    <row r="15" spans="2:15" ht="43.5" customHeight="1" x14ac:dyDescent="0.35">
      <c r="B15" s="161" t="s">
        <v>2</v>
      </c>
      <c r="C15" s="314" t="s">
        <v>122</v>
      </c>
      <c r="D15" s="314"/>
      <c r="E15" s="314"/>
      <c r="F15" s="314"/>
      <c r="G15" s="314"/>
      <c r="H15" s="315"/>
    </row>
    <row r="16" spans="2:15" ht="13.9" x14ac:dyDescent="0.35">
      <c r="B16" s="161" t="s">
        <v>67</v>
      </c>
      <c r="C16" s="314" t="s">
        <v>115</v>
      </c>
      <c r="D16" s="314"/>
      <c r="E16" s="314"/>
      <c r="F16" s="314"/>
      <c r="G16" s="314"/>
      <c r="H16" s="315"/>
    </row>
    <row r="17" spans="2:16" ht="57.75" customHeight="1" x14ac:dyDescent="0.35">
      <c r="B17" s="161" t="s">
        <v>11</v>
      </c>
      <c r="C17" s="314" t="s">
        <v>123</v>
      </c>
      <c r="D17" s="314"/>
      <c r="E17" s="314"/>
      <c r="F17" s="314"/>
      <c r="G17" s="314"/>
      <c r="H17" s="315"/>
    </row>
    <row r="18" spans="2:16" ht="29.25" customHeight="1" x14ac:dyDescent="0.35">
      <c r="B18" s="161" t="s">
        <v>3</v>
      </c>
      <c r="C18" s="314" t="s">
        <v>69</v>
      </c>
      <c r="D18" s="314"/>
      <c r="E18" s="314"/>
      <c r="F18" s="314"/>
      <c r="G18" s="314"/>
      <c r="H18" s="315"/>
    </row>
    <row r="19" spans="2:16" ht="43.5" customHeight="1" thickBot="1" x14ac:dyDescent="0.4">
      <c r="B19" s="162" t="s">
        <v>4</v>
      </c>
      <c r="C19" s="316" t="s">
        <v>124</v>
      </c>
      <c r="D19" s="316"/>
      <c r="E19" s="316"/>
      <c r="F19" s="316"/>
      <c r="G19" s="316"/>
      <c r="H19" s="317"/>
    </row>
    <row r="24" spans="2:16" ht="13.9" thickBot="1" x14ac:dyDescent="0.4"/>
    <row r="25" spans="2:16" ht="105.4" thickBot="1" x14ac:dyDescent="0.4">
      <c r="B25" s="1" t="s">
        <v>12</v>
      </c>
      <c r="C25" s="2" t="s">
        <v>165</v>
      </c>
      <c r="D25" s="2" t="s">
        <v>166</v>
      </c>
      <c r="E25" s="2" t="s">
        <v>265</v>
      </c>
      <c r="F25" s="2" t="s">
        <v>264</v>
      </c>
      <c r="G25" s="2" t="s">
        <v>270</v>
      </c>
      <c r="H25" s="2" t="s">
        <v>167</v>
      </c>
      <c r="I25" s="2" t="s">
        <v>269</v>
      </c>
      <c r="J25" s="2" t="s">
        <v>268</v>
      </c>
      <c r="K25" s="2" t="s">
        <v>168</v>
      </c>
      <c r="L25" s="2" t="s">
        <v>266</v>
      </c>
      <c r="M25" s="2" t="s">
        <v>267</v>
      </c>
      <c r="N25" s="2" t="s">
        <v>143</v>
      </c>
      <c r="O25" s="2" t="s">
        <v>164</v>
      </c>
      <c r="P25" s="3" t="s">
        <v>15</v>
      </c>
    </row>
    <row r="26" spans="2:16" x14ac:dyDescent="0.35">
      <c r="B26" s="264" t="s">
        <v>195</v>
      </c>
      <c r="C26" s="92">
        <v>1</v>
      </c>
      <c r="D26" s="265"/>
      <c r="E26" s="91"/>
      <c r="F26" s="92">
        <v>2</v>
      </c>
      <c r="G26" s="91"/>
      <c r="H26" s="91"/>
      <c r="I26" s="91"/>
      <c r="J26" s="91"/>
      <c r="K26" s="91"/>
      <c r="L26" s="91"/>
      <c r="M26" s="91"/>
      <c r="N26" s="256"/>
      <c r="O26" s="92" t="str">
        <f>IF(G26="","",SUM(G26:M26))</f>
        <v/>
      </c>
      <c r="P26" s="258" t="str" cm="1">
        <f t="array" ref="P26">_xlfn.IFS(O26="","",O26&gt;=12,$J$12,O26&gt;=10,$K$12,O26&gt;=8,$L$12,O26&gt;=6,$M$12,O26&gt;=4,$N$12,O26&lt;=4,$O$12)</f>
        <v/>
      </c>
    </row>
    <row r="27" spans="2:16" x14ac:dyDescent="0.35">
      <c r="B27" s="245" t="s">
        <v>195</v>
      </c>
      <c r="C27" s="67">
        <v>2</v>
      </c>
      <c r="D27" s="73"/>
      <c r="E27" s="68"/>
      <c r="F27" s="67">
        <v>2</v>
      </c>
      <c r="G27" s="68"/>
      <c r="H27" s="68"/>
      <c r="I27" s="68"/>
      <c r="J27" s="68"/>
      <c r="K27" s="68"/>
      <c r="L27" s="68"/>
      <c r="M27" s="68"/>
      <c r="N27" s="74"/>
      <c r="O27" s="67" t="str">
        <f t="shared" ref="O27:O41" si="0">IF(G27="","",SUM(G27:M27))</f>
        <v/>
      </c>
      <c r="P27" s="246" t="str" cm="1">
        <f t="array" ref="P27">_xlfn.IFS(O27="","",O27&gt;=12,$J$12,O27&gt;=10,$K$12,O27&gt;=8,$L$12,O27&gt;=6,$M$12,O27&gt;=4,$N$12,O27&lt;=4,$O$12)</f>
        <v/>
      </c>
    </row>
    <row r="28" spans="2:16" x14ac:dyDescent="0.35">
      <c r="B28" s="245" t="s">
        <v>196</v>
      </c>
      <c r="C28" s="67">
        <v>1</v>
      </c>
      <c r="D28" s="73"/>
      <c r="E28" s="68"/>
      <c r="F28" s="67">
        <v>2</v>
      </c>
      <c r="G28" s="68"/>
      <c r="H28" s="68"/>
      <c r="I28" s="68"/>
      <c r="J28" s="68"/>
      <c r="K28" s="68"/>
      <c r="L28" s="68"/>
      <c r="M28" s="68"/>
      <c r="N28" s="74"/>
      <c r="O28" s="67" t="str">
        <f t="shared" si="0"/>
        <v/>
      </c>
      <c r="P28" s="246" t="str" cm="1">
        <f t="array" ref="P28">_xlfn.IFS(O28="","",O28&gt;=12,$J$12,O28&gt;=10,$K$12,O28&gt;=8,$L$12,O28&gt;=6,$M$12,O28&gt;=4,$N$12,O28&lt;=4,$O$12)</f>
        <v/>
      </c>
    </row>
    <row r="29" spans="2:16" x14ac:dyDescent="0.35">
      <c r="B29" s="245" t="s">
        <v>196</v>
      </c>
      <c r="C29" s="67">
        <v>2</v>
      </c>
      <c r="D29" s="73"/>
      <c r="E29" s="68"/>
      <c r="F29" s="67">
        <v>2</v>
      </c>
      <c r="G29" s="68"/>
      <c r="H29" s="68"/>
      <c r="I29" s="68"/>
      <c r="J29" s="68"/>
      <c r="K29" s="68"/>
      <c r="L29" s="68"/>
      <c r="M29" s="68"/>
      <c r="N29" s="74"/>
      <c r="O29" s="67" t="str">
        <f t="shared" si="0"/>
        <v/>
      </c>
      <c r="P29" s="246" t="str" cm="1">
        <f t="array" ref="P29">_xlfn.IFS(O29="","",O29&gt;=12,$J$12,O29&gt;=10,$K$12,O29&gt;=8,$L$12,O29&gt;=6,$M$12,O29&gt;=4,$N$12,O29&lt;=4,$O$12)</f>
        <v/>
      </c>
    </row>
    <row r="30" spans="2:16" x14ac:dyDescent="0.35">
      <c r="B30" s="245" t="s">
        <v>197</v>
      </c>
      <c r="C30" s="67">
        <v>1</v>
      </c>
      <c r="D30" s="73"/>
      <c r="E30" s="68"/>
      <c r="F30" s="67">
        <v>2</v>
      </c>
      <c r="G30" s="68"/>
      <c r="H30" s="68"/>
      <c r="I30" s="68"/>
      <c r="J30" s="68"/>
      <c r="K30" s="68"/>
      <c r="L30" s="68"/>
      <c r="M30" s="68"/>
      <c r="N30" s="74"/>
      <c r="O30" s="67" t="str">
        <f t="shared" si="0"/>
        <v/>
      </c>
      <c r="P30" s="78" t="str" cm="1">
        <f t="array" ref="P30">_xlfn.IFS(O30="","",O30&gt;=12,$J$12,O30&gt;=10,$K$12,O30&gt;=8,$L$12,O30&gt;=6,$M$12,O30&gt;=4,$N$12,O30&lt;=4,$O$12)</f>
        <v/>
      </c>
    </row>
    <row r="31" spans="2:16" x14ac:dyDescent="0.35">
      <c r="B31" s="245" t="s">
        <v>197</v>
      </c>
      <c r="C31" s="67">
        <v>2</v>
      </c>
      <c r="D31" s="73"/>
      <c r="E31" s="68"/>
      <c r="F31" s="67">
        <v>2</v>
      </c>
      <c r="G31" s="68"/>
      <c r="H31" s="68"/>
      <c r="I31" s="68"/>
      <c r="J31" s="68"/>
      <c r="K31" s="68"/>
      <c r="L31" s="68"/>
      <c r="M31" s="68"/>
      <c r="N31" s="74"/>
      <c r="O31" s="67" t="str">
        <f t="shared" si="0"/>
        <v/>
      </c>
      <c r="P31" s="246" t="str" cm="1">
        <f t="array" ref="P31">_xlfn.IFS(O31="","",O31&gt;=12,$J$12,O31&gt;=10,$K$12,O31&gt;=8,$L$12,O31&gt;=6,$M$12,O31&gt;=4,$N$12,O31&lt;=4,$O$12)</f>
        <v/>
      </c>
    </row>
    <row r="32" spans="2:16" x14ac:dyDescent="0.35">
      <c r="B32" s="245" t="s">
        <v>198</v>
      </c>
      <c r="C32" s="67">
        <v>1</v>
      </c>
      <c r="D32" s="73"/>
      <c r="E32" s="68"/>
      <c r="F32" s="67">
        <v>2</v>
      </c>
      <c r="G32" s="68"/>
      <c r="H32" s="68"/>
      <c r="I32" s="68"/>
      <c r="J32" s="68"/>
      <c r="K32" s="68"/>
      <c r="L32" s="68"/>
      <c r="M32" s="68"/>
      <c r="N32" s="74"/>
      <c r="O32" s="67" t="str">
        <f t="shared" si="0"/>
        <v/>
      </c>
      <c r="P32" s="246" t="str" cm="1">
        <f t="array" ref="P32">_xlfn.IFS(O32="","",O32&gt;=12,$J$12,O32&gt;=10,$K$12,O32&gt;=8,$L$12,O32&gt;=6,$M$12,O32&gt;=4,$N$12,O32&lt;=4,$O$12)</f>
        <v/>
      </c>
    </row>
    <row r="33" spans="2:16" x14ac:dyDescent="0.35">
      <c r="B33" s="245" t="s">
        <v>198</v>
      </c>
      <c r="C33" s="67">
        <v>2</v>
      </c>
      <c r="D33" s="73"/>
      <c r="E33" s="68"/>
      <c r="F33" s="67">
        <v>2</v>
      </c>
      <c r="G33" s="68"/>
      <c r="H33" s="68"/>
      <c r="I33" s="68"/>
      <c r="J33" s="68"/>
      <c r="K33" s="68"/>
      <c r="L33" s="68"/>
      <c r="M33" s="68"/>
      <c r="N33" s="74"/>
      <c r="O33" s="67" t="str">
        <f t="shared" si="0"/>
        <v/>
      </c>
      <c r="P33" s="246" t="str" cm="1">
        <f t="array" ref="P33">_xlfn.IFS(O33="","",O33&gt;=12,$J$12,O33&gt;=10,$K$12,O33&gt;=8,$L$12,O33&gt;=6,$M$12,O33&gt;=4,$N$12,O33&lt;=4,$O$12)</f>
        <v/>
      </c>
    </row>
    <row r="34" spans="2:16" x14ac:dyDescent="0.35">
      <c r="B34" s="72"/>
      <c r="C34" s="67"/>
      <c r="D34" s="73"/>
      <c r="E34" s="68"/>
      <c r="F34" s="67">
        <v>2</v>
      </c>
      <c r="G34" s="68"/>
      <c r="H34" s="68"/>
      <c r="I34" s="68"/>
      <c r="J34" s="68"/>
      <c r="K34" s="68"/>
      <c r="L34" s="68"/>
      <c r="M34" s="68"/>
      <c r="N34" s="74"/>
      <c r="O34" s="67" t="str">
        <f t="shared" si="0"/>
        <v/>
      </c>
      <c r="P34" s="78" t="str" cm="1">
        <f t="array" ref="P34">_xlfn.IFS(O34="","",O34&gt;=12,$J$12,O34&gt;=10,$K$12,O34&gt;=8,$L$12,O34&gt;=6,$M$12,O34&gt;=4,$N$12,O34&lt;=4,$O$12)</f>
        <v/>
      </c>
    </row>
    <row r="35" spans="2:16" x14ac:dyDescent="0.35">
      <c r="B35" s="72"/>
      <c r="C35" s="67"/>
      <c r="D35" s="73"/>
      <c r="E35" s="68"/>
      <c r="F35" s="67">
        <v>2</v>
      </c>
      <c r="G35" s="68"/>
      <c r="H35" s="68"/>
      <c r="I35" s="68"/>
      <c r="J35" s="68"/>
      <c r="K35" s="68"/>
      <c r="L35" s="68"/>
      <c r="M35" s="68"/>
      <c r="N35" s="74"/>
      <c r="O35" s="67" t="str">
        <f t="shared" si="0"/>
        <v/>
      </c>
      <c r="P35" s="246" t="str" cm="1">
        <f t="array" ref="P35">_xlfn.IFS(O35="","",O35&gt;=12,$J$12,O35&gt;=10,$K$12,O35&gt;=8,$L$12,O35&gt;=6,$M$12,O35&gt;=4,$N$12,O35&lt;=4,$O$12)</f>
        <v/>
      </c>
    </row>
    <row r="36" spans="2:16" x14ac:dyDescent="0.35">
      <c r="B36" s="72"/>
      <c r="C36" s="67"/>
      <c r="D36" s="73"/>
      <c r="E36" s="68"/>
      <c r="F36" s="67">
        <v>2</v>
      </c>
      <c r="G36" s="68"/>
      <c r="H36" s="68"/>
      <c r="I36" s="68"/>
      <c r="J36" s="68"/>
      <c r="K36" s="68"/>
      <c r="L36" s="68"/>
      <c r="M36" s="68"/>
      <c r="N36" s="74"/>
      <c r="O36" s="67" t="str">
        <f t="shared" si="0"/>
        <v/>
      </c>
      <c r="P36" s="246" t="str" cm="1">
        <f t="array" ref="P36">_xlfn.IFS(O36="","",O36&gt;=12,$J$12,O36&gt;=10,$K$12,O36&gt;=8,$L$12,O36&gt;=6,$M$12,O36&gt;=4,$N$12,O36&lt;=4,$O$12)</f>
        <v/>
      </c>
    </row>
    <row r="37" spans="2:16" x14ac:dyDescent="0.35">
      <c r="B37" s="72"/>
      <c r="C37" s="67"/>
      <c r="D37" s="73"/>
      <c r="E37" s="68"/>
      <c r="F37" s="67">
        <v>2</v>
      </c>
      <c r="G37" s="68"/>
      <c r="H37" s="68"/>
      <c r="I37" s="68"/>
      <c r="J37" s="68"/>
      <c r="K37" s="68"/>
      <c r="L37" s="68"/>
      <c r="M37" s="68"/>
      <c r="N37" s="74"/>
      <c r="O37" s="67" t="str">
        <f t="shared" si="0"/>
        <v/>
      </c>
      <c r="P37" s="246" t="str" cm="1">
        <f t="array" ref="P37">_xlfn.IFS(O37="","",O37&gt;=12,$J$12,O37&gt;=10,$K$12,O37&gt;=8,$L$12,O37&gt;=6,$M$12,O37&gt;=4,$N$12,O37&lt;=4,$O$12)</f>
        <v/>
      </c>
    </row>
    <row r="38" spans="2:16" x14ac:dyDescent="0.35">
      <c r="B38" s="72"/>
      <c r="C38" s="67"/>
      <c r="D38" s="73"/>
      <c r="E38" s="68"/>
      <c r="F38" s="67">
        <v>2</v>
      </c>
      <c r="G38" s="68"/>
      <c r="H38" s="68"/>
      <c r="I38" s="68"/>
      <c r="J38" s="68"/>
      <c r="K38" s="68"/>
      <c r="L38" s="68"/>
      <c r="M38" s="68"/>
      <c r="N38" s="74"/>
      <c r="O38" s="67" t="str">
        <f t="shared" si="0"/>
        <v/>
      </c>
      <c r="P38" s="78" t="str" cm="1">
        <f t="array" ref="P38">_xlfn.IFS(O38="","",O38&gt;=12,$J$12,O38&gt;=10,$K$12,O38&gt;=8,$L$12,O38&gt;=6,$M$12,O38&gt;=4,$N$12,O38&lt;=4,$O$12)</f>
        <v/>
      </c>
    </row>
    <row r="39" spans="2:16" x14ac:dyDescent="0.35">
      <c r="B39" s="72"/>
      <c r="C39" s="67"/>
      <c r="D39" s="73"/>
      <c r="E39" s="68"/>
      <c r="F39" s="67">
        <v>2</v>
      </c>
      <c r="G39" s="68"/>
      <c r="H39" s="68"/>
      <c r="I39" s="68"/>
      <c r="J39" s="68"/>
      <c r="K39" s="68"/>
      <c r="L39" s="68"/>
      <c r="M39" s="68"/>
      <c r="N39" s="74"/>
      <c r="O39" s="67" t="str">
        <f t="shared" si="0"/>
        <v/>
      </c>
      <c r="P39" s="246" t="str" cm="1">
        <f t="array" ref="P39">_xlfn.IFS(O39="","",O39&gt;=12,$J$12,O39&gt;=10,$K$12,O39&gt;=8,$L$12,O39&gt;=6,$M$12,O39&gt;=4,$N$12,O39&lt;=4,$O$12)</f>
        <v/>
      </c>
    </row>
    <row r="40" spans="2:16" x14ac:dyDescent="0.35">
      <c r="B40" s="72"/>
      <c r="C40" s="67"/>
      <c r="D40" s="73"/>
      <c r="E40" s="68"/>
      <c r="F40" s="67">
        <v>2</v>
      </c>
      <c r="G40" s="68"/>
      <c r="H40" s="68"/>
      <c r="I40" s="68"/>
      <c r="J40" s="68"/>
      <c r="K40" s="68"/>
      <c r="L40" s="68"/>
      <c r="M40" s="68"/>
      <c r="N40" s="74"/>
      <c r="O40" s="67" t="str">
        <f t="shared" si="0"/>
        <v/>
      </c>
      <c r="P40" s="246" t="str" cm="1">
        <f t="array" ref="P40">_xlfn.IFS(O40="","",O40&gt;=12,$J$12,O40&gt;=10,$K$12,O40&gt;=8,$L$12,O40&gt;=6,$M$12,O40&gt;=4,$N$12,O40&lt;=4,$O$12)</f>
        <v/>
      </c>
    </row>
    <row r="41" spans="2:16" ht="13.9" thickBot="1" x14ac:dyDescent="0.4">
      <c r="B41" s="75"/>
      <c r="C41" s="70"/>
      <c r="D41" s="76"/>
      <c r="E41" s="71"/>
      <c r="F41" s="70">
        <v>2</v>
      </c>
      <c r="G41" s="71"/>
      <c r="H41" s="71"/>
      <c r="I41" s="71"/>
      <c r="J41" s="71"/>
      <c r="K41" s="71"/>
      <c r="L41" s="71"/>
      <c r="M41" s="71"/>
      <c r="N41" s="77"/>
      <c r="O41" s="70" t="str">
        <f t="shared" si="0"/>
        <v/>
      </c>
      <c r="P41" s="247" t="str" cm="1">
        <f t="array" ref="P41">_xlfn.IFS(O41="","",O41&gt;=12,$J$12,O41&gt;=10,$K$12,O41&gt;=8,$L$12,O41&gt;=6,$M$12,O41&gt;=4,$N$12,O41&lt;=4,$O$12)</f>
        <v/>
      </c>
    </row>
  </sheetData>
  <mergeCells count="8">
    <mergeCell ref="C18:H18"/>
    <mergeCell ref="C19:H19"/>
    <mergeCell ref="C12:H12"/>
    <mergeCell ref="C13:H13"/>
    <mergeCell ref="C14:H14"/>
    <mergeCell ref="C15:H15"/>
    <mergeCell ref="C16:H16"/>
    <mergeCell ref="C17:H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AF61D-45B8-48E7-AA77-8C7E6B1D3A43}">
  <dimension ref="B2:O33"/>
  <sheetViews>
    <sheetView zoomScale="85" zoomScaleNormal="85" workbookViewId="0">
      <selection activeCell="D8" sqref="D8"/>
    </sheetView>
  </sheetViews>
  <sheetFormatPr defaultColWidth="9.1328125" defaultRowHeight="13.5" x14ac:dyDescent="0.35"/>
  <cols>
    <col min="1" max="1" width="9.1328125" style="58"/>
    <col min="2" max="8" width="30.73046875" style="58" customWidth="1"/>
    <col min="9" max="9" width="15.73046875" style="58" customWidth="1"/>
    <col min="10" max="16384" width="9.1328125" style="58"/>
  </cols>
  <sheetData>
    <row r="2" spans="2:15" ht="22.5" x14ac:dyDescent="0.6">
      <c r="B2" s="139" t="s">
        <v>282</v>
      </c>
      <c r="C2" s="139"/>
      <c r="D2" s="139"/>
      <c r="E2" s="139"/>
      <c r="F2" s="139"/>
      <c r="G2" s="139"/>
      <c r="H2" s="139"/>
    </row>
    <row r="3" spans="2:15" ht="17.649999999999999" x14ac:dyDescent="0.5">
      <c r="B3" s="140" t="s">
        <v>220</v>
      </c>
      <c r="D3" s="140" t="s">
        <v>221</v>
      </c>
    </row>
    <row r="5" spans="2:15" ht="13.9" x14ac:dyDescent="0.4">
      <c r="B5" s="141" t="s">
        <v>208</v>
      </c>
      <c r="C5" s="141" t="s">
        <v>209</v>
      </c>
      <c r="D5" s="142">
        <v>45236</v>
      </c>
    </row>
    <row r="6" spans="2:15" ht="13.9" x14ac:dyDescent="0.4">
      <c r="B6" s="141" t="s">
        <v>210</v>
      </c>
      <c r="C6" s="141" t="s">
        <v>209</v>
      </c>
      <c r="D6" s="143" t="s">
        <v>214</v>
      </c>
    </row>
    <row r="7" spans="2:15" ht="13.9" x14ac:dyDescent="0.4">
      <c r="B7" s="141" t="s">
        <v>211</v>
      </c>
      <c r="C7" s="141" t="s">
        <v>209</v>
      </c>
      <c r="D7" s="143" t="s">
        <v>282</v>
      </c>
    </row>
    <row r="11" spans="2:15" s="60" customFormat="1" ht="18" thickBot="1" x14ac:dyDescent="0.55000000000000004">
      <c r="B11" s="59" t="s">
        <v>5</v>
      </c>
      <c r="C11" s="60" t="s">
        <v>77</v>
      </c>
      <c r="J11" s="59" t="s">
        <v>177</v>
      </c>
    </row>
    <row r="12" spans="2:15" ht="43.5" customHeight="1" thickBot="1" x14ac:dyDescent="0.4">
      <c r="B12" s="160" t="s">
        <v>0</v>
      </c>
      <c r="C12" s="324" t="s">
        <v>125</v>
      </c>
      <c r="D12" s="324"/>
      <c r="E12" s="324"/>
      <c r="F12" s="324"/>
      <c r="G12" s="324"/>
      <c r="H12" s="325"/>
      <c r="J12" s="213">
        <v>9</v>
      </c>
      <c r="K12" s="214">
        <v>8</v>
      </c>
      <c r="L12" s="215">
        <v>7</v>
      </c>
      <c r="M12" s="215">
        <v>6</v>
      </c>
      <c r="N12" s="216">
        <v>5</v>
      </c>
      <c r="O12" s="217">
        <v>4</v>
      </c>
    </row>
    <row r="13" spans="2:15" ht="43.5" customHeight="1" thickBot="1" x14ac:dyDescent="0.4">
      <c r="B13" s="161" t="s">
        <v>66</v>
      </c>
      <c r="C13" s="314" t="s">
        <v>126</v>
      </c>
      <c r="D13" s="314"/>
      <c r="E13" s="314"/>
      <c r="F13" s="314"/>
      <c r="G13" s="314"/>
      <c r="H13" s="315"/>
      <c r="J13" s="209" t="s">
        <v>271</v>
      </c>
      <c r="K13" s="210" t="s">
        <v>273</v>
      </c>
      <c r="L13" s="211" t="s">
        <v>274</v>
      </c>
      <c r="M13" s="211" t="s">
        <v>253</v>
      </c>
      <c r="N13" s="211" t="s">
        <v>244</v>
      </c>
      <c r="O13" s="212" t="s">
        <v>243</v>
      </c>
    </row>
    <row r="14" spans="2:15" ht="43.5" customHeight="1" x14ac:dyDescent="0.35">
      <c r="B14" s="161" t="s">
        <v>1</v>
      </c>
      <c r="C14" s="314" t="s">
        <v>127</v>
      </c>
      <c r="D14" s="314"/>
      <c r="E14" s="314"/>
      <c r="F14" s="314"/>
      <c r="G14" s="314"/>
      <c r="H14" s="315"/>
      <c r="K14" s="58" t="s">
        <v>272</v>
      </c>
    </row>
    <row r="15" spans="2:15" ht="43.5" customHeight="1" x14ac:dyDescent="0.35">
      <c r="B15" s="161" t="s">
        <v>2</v>
      </c>
      <c r="C15" s="314" t="s">
        <v>128</v>
      </c>
      <c r="D15" s="314"/>
      <c r="E15" s="314"/>
      <c r="F15" s="314"/>
      <c r="G15" s="314"/>
      <c r="H15" s="315"/>
    </row>
    <row r="16" spans="2:15" ht="13.9" x14ac:dyDescent="0.35">
      <c r="B16" s="161" t="s">
        <v>67</v>
      </c>
      <c r="C16" s="314" t="s">
        <v>115</v>
      </c>
      <c r="D16" s="314"/>
      <c r="E16" s="314"/>
      <c r="F16" s="314"/>
      <c r="G16" s="314"/>
      <c r="H16" s="315"/>
    </row>
    <row r="17" spans="2:9" ht="57.75" customHeight="1" x14ac:dyDescent="0.35">
      <c r="B17" s="161" t="s">
        <v>11</v>
      </c>
      <c r="C17" s="314" t="s">
        <v>85</v>
      </c>
      <c r="D17" s="314"/>
      <c r="E17" s="314"/>
      <c r="F17" s="314"/>
      <c r="G17" s="314"/>
      <c r="H17" s="315"/>
    </row>
    <row r="18" spans="2:9" ht="29.25" customHeight="1" x14ac:dyDescent="0.35">
      <c r="B18" s="161" t="s">
        <v>3</v>
      </c>
      <c r="C18" s="314" t="s">
        <v>69</v>
      </c>
      <c r="D18" s="314"/>
      <c r="E18" s="314"/>
      <c r="F18" s="314"/>
      <c r="G18" s="314"/>
      <c r="H18" s="315"/>
    </row>
    <row r="19" spans="2:9" ht="72" customHeight="1" thickBot="1" x14ac:dyDescent="0.4">
      <c r="B19" s="162" t="s">
        <v>4</v>
      </c>
      <c r="C19" s="316" t="s">
        <v>129</v>
      </c>
      <c r="D19" s="316"/>
      <c r="E19" s="316"/>
      <c r="F19" s="316"/>
      <c r="G19" s="316"/>
      <c r="H19" s="317"/>
    </row>
    <row r="24" spans="2:9" ht="13.9" thickBot="1" x14ac:dyDescent="0.4"/>
    <row r="25" spans="2:9" ht="26.65" thickBot="1" x14ac:dyDescent="0.4">
      <c r="B25" s="61" t="s">
        <v>12</v>
      </c>
      <c r="C25" s="62" t="s">
        <v>202</v>
      </c>
      <c r="D25" s="62" t="s">
        <v>203</v>
      </c>
      <c r="E25" s="62" t="s">
        <v>14</v>
      </c>
      <c r="F25" s="62" t="s">
        <v>146</v>
      </c>
      <c r="G25" s="63" t="s">
        <v>16</v>
      </c>
      <c r="H25" s="64" t="s">
        <v>15</v>
      </c>
      <c r="I25" s="3" t="s">
        <v>50</v>
      </c>
    </row>
    <row r="26" spans="2:9" x14ac:dyDescent="0.35">
      <c r="B26" s="100" t="s">
        <v>169</v>
      </c>
      <c r="C26" s="248"/>
      <c r="D26" s="248"/>
      <c r="E26" s="254"/>
      <c r="F26" s="251" t="str">
        <f>IF(OR(C26="",D26=""),"",(D26+E26)/C26)</f>
        <v/>
      </c>
      <c r="G26" s="249"/>
      <c r="H26" s="250" t="str" cm="1">
        <f t="array" ref="H26">_xlfn.IFS(F26="","",F26&gt;=98%,$J$12,F26&gt;=96%,$K$12,F26&gt;=94%,$L$12,F26&gt;=92%,$M$12,F26&gt;=90%,$N$12,F26&lt;=90%,$O$12)</f>
        <v/>
      </c>
      <c r="I26" s="244" t="str">
        <f>IF(H26="","",ROUND(AVERAGE(H26),0))</f>
        <v/>
      </c>
    </row>
    <row r="27" spans="2:9" x14ac:dyDescent="0.35">
      <c r="B27" s="101" t="s">
        <v>170</v>
      </c>
      <c r="C27" s="164"/>
      <c r="D27" s="164"/>
      <c r="E27" s="194"/>
      <c r="F27" s="218" t="str">
        <f t="shared" ref="F27:F33" si="0">IF(D27="","",100%-((C27-D27)/C27))</f>
        <v/>
      </c>
      <c r="G27" s="166"/>
      <c r="H27" s="172" t="str" cm="1">
        <f t="array" ref="H27">_xlfn.IFS(G27="","",G27&gt;=98%,$J$12,G27&gt;=96%,$K$12,G27&gt;=94%,$L$12,G27&gt;=92%,$M$12,G27&gt;=90%,$N$12,G27&lt;=90%,$O$12)</f>
        <v/>
      </c>
      <c r="I27" s="88" t="str">
        <f>IF(H27="","",ROUND(AVERAGE(H26:H27),0))</f>
        <v/>
      </c>
    </row>
    <row r="28" spans="2:9" x14ac:dyDescent="0.35">
      <c r="B28" s="101" t="s">
        <v>171</v>
      </c>
      <c r="C28" s="164"/>
      <c r="D28" s="164"/>
      <c r="E28" s="194"/>
      <c r="F28" s="252" t="str">
        <f t="shared" si="0"/>
        <v/>
      </c>
      <c r="G28" s="166"/>
      <c r="H28" s="172" t="str" cm="1">
        <f t="array" ref="H28">_xlfn.IFS(G28="","",G28&gt;=98%,$J$12,G28&gt;=96%,$K$12,G28&gt;=94%,$L$12,G28&gt;=92%,$M$12,G28&gt;=90%,$N$12,G28&lt;=90%,$O$12)</f>
        <v/>
      </c>
      <c r="I28" s="88" t="str">
        <f>IF(H28="","",ROUND(AVERAGE(H26:H28),0))</f>
        <v/>
      </c>
    </row>
    <row r="29" spans="2:9" x14ac:dyDescent="0.35">
      <c r="B29" s="101" t="s">
        <v>172</v>
      </c>
      <c r="C29" s="164"/>
      <c r="D29" s="164"/>
      <c r="E29" s="194"/>
      <c r="F29" s="218" t="str">
        <f t="shared" si="0"/>
        <v/>
      </c>
      <c r="G29" s="166"/>
      <c r="H29" s="172" t="str" cm="1">
        <f t="array" ref="H29">_xlfn.IFS(G29="","",G29&gt;=98%,$J$12,G29&gt;=96%,$K$12,G29&gt;=94%,$L$12,G29&gt;=92%,$M$12,G29&gt;=90%,$N$12,G29&lt;=90%,$O$12)</f>
        <v/>
      </c>
      <c r="I29" s="88" t="str">
        <f>IF(H29="","",ROUND(AVERAGE(H26:H29),0))</f>
        <v/>
      </c>
    </row>
    <row r="30" spans="2:9" x14ac:dyDescent="0.35">
      <c r="B30" s="101" t="s">
        <v>173</v>
      </c>
      <c r="C30" s="164"/>
      <c r="D30" s="164"/>
      <c r="E30" s="194"/>
      <c r="F30" s="218" t="str">
        <f t="shared" si="0"/>
        <v/>
      </c>
      <c r="G30" s="166"/>
      <c r="H30" s="172" t="str" cm="1">
        <f t="array" ref="H30">_xlfn.IFS(G30="","",G30&gt;=98%,$J$12,G30&gt;=96%,$K$12,G30&gt;=94%,$L$12,G30&gt;=92%,$M$12,G30&gt;=90%,$N$12,G30&lt;=90%,$O$12)</f>
        <v/>
      </c>
      <c r="I30" s="88" t="str">
        <f>IF(H30="","",ROUND(AVERAGE(H27:H30),0))</f>
        <v/>
      </c>
    </row>
    <row r="31" spans="2:9" x14ac:dyDescent="0.35">
      <c r="B31" s="101" t="s">
        <v>174</v>
      </c>
      <c r="C31" s="164"/>
      <c r="D31" s="164"/>
      <c r="E31" s="194"/>
      <c r="F31" s="218" t="str">
        <f t="shared" si="0"/>
        <v/>
      </c>
      <c r="G31" s="166"/>
      <c r="H31" s="172" t="str" cm="1">
        <f t="array" ref="H31">_xlfn.IFS(G31="","",G31&gt;=98%,$J$12,G31&gt;=96%,$K$12,G31&gt;=94%,$L$12,G31&gt;=92%,$M$12,G31&gt;=90%,$N$12,G31&lt;=90%,$O$12)</f>
        <v/>
      </c>
      <c r="I31" s="88" t="str">
        <f>IF(H31="","",ROUND(AVERAGE(H28:H31),0))</f>
        <v/>
      </c>
    </row>
    <row r="32" spans="2:9" x14ac:dyDescent="0.35">
      <c r="B32" s="101" t="s">
        <v>175</v>
      </c>
      <c r="C32" s="164"/>
      <c r="D32" s="164"/>
      <c r="E32" s="194"/>
      <c r="F32" s="218" t="str">
        <f t="shared" si="0"/>
        <v/>
      </c>
      <c r="G32" s="166"/>
      <c r="H32" s="172" t="str" cm="1">
        <f t="array" ref="H32">_xlfn.IFS(G32="","",G32&gt;=98%,$J$12,G32&gt;=96%,$K$12,G32&gt;=94%,$L$12,G32&gt;=92%,$M$12,G32&gt;=90%,$N$12,G32&lt;=90%,$O$12)</f>
        <v/>
      </c>
      <c r="I32" s="88" t="str">
        <f>IF(H32="","",ROUND(AVERAGE(H29:H32),0))</f>
        <v/>
      </c>
    </row>
    <row r="33" spans="2:9" ht="13.9" thickBot="1" x14ac:dyDescent="0.4">
      <c r="B33" s="102" t="s">
        <v>176</v>
      </c>
      <c r="C33" s="174"/>
      <c r="D33" s="174"/>
      <c r="E33" s="198"/>
      <c r="F33" s="253" t="str">
        <f t="shared" si="0"/>
        <v/>
      </c>
      <c r="G33" s="176"/>
      <c r="H33" s="178" t="str" cm="1">
        <f t="array" ref="H33">_xlfn.IFS(G33="","",G33&gt;=98%,$J$12,G33&gt;=96%,$K$12,G33&gt;=94%,$L$12,G33&gt;=92%,$M$12,G33&gt;=90%,$N$12,G33&lt;=90%,$O$12)</f>
        <v/>
      </c>
      <c r="I33" s="103" t="str">
        <f>IF(H33="","",ROUND(AVERAGE(H30:H33),0))</f>
        <v/>
      </c>
    </row>
  </sheetData>
  <mergeCells count="8">
    <mergeCell ref="C18:H18"/>
    <mergeCell ref="C19:H19"/>
    <mergeCell ref="C12:H12"/>
    <mergeCell ref="C13:H13"/>
    <mergeCell ref="C14:H14"/>
    <mergeCell ref="C15:H15"/>
    <mergeCell ref="C16:H16"/>
    <mergeCell ref="C17:H1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79C64-43D0-4E01-AC55-205DF57C122E}">
  <dimension ref="B2:P41"/>
  <sheetViews>
    <sheetView zoomScale="70" zoomScaleNormal="70" workbookViewId="0">
      <selection activeCell="I5" sqref="I5"/>
    </sheetView>
  </sheetViews>
  <sheetFormatPr defaultColWidth="9.1328125" defaultRowHeight="13.5" x14ac:dyDescent="0.35"/>
  <cols>
    <col min="1" max="1" width="9.1328125" style="58"/>
    <col min="2" max="2" width="35.1328125" style="58" bestFit="1" customWidth="1"/>
    <col min="3" max="3" width="30.1328125" style="58" bestFit="1" customWidth="1"/>
    <col min="4" max="4" width="16.59765625" style="58" bestFit="1" customWidth="1"/>
    <col min="5" max="16" width="15.73046875" style="58" customWidth="1"/>
    <col min="17" max="16384" width="9.1328125" style="58"/>
  </cols>
  <sheetData>
    <row r="2" spans="2:15" ht="22.5" x14ac:dyDescent="0.6">
      <c r="B2" s="139" t="s">
        <v>282</v>
      </c>
      <c r="C2" s="139"/>
      <c r="D2" s="139"/>
      <c r="E2" s="139"/>
      <c r="F2" s="139"/>
      <c r="G2" s="139"/>
      <c r="H2" s="139"/>
    </row>
    <row r="3" spans="2:15" ht="17.649999999999999" x14ac:dyDescent="0.5">
      <c r="B3" s="140" t="s">
        <v>218</v>
      </c>
      <c r="D3" s="140" t="s">
        <v>219</v>
      </c>
    </row>
    <row r="5" spans="2:15" ht="13.9" x14ac:dyDescent="0.4">
      <c r="B5" s="141" t="s">
        <v>208</v>
      </c>
      <c r="C5" s="141" t="s">
        <v>209</v>
      </c>
      <c r="D5" s="142">
        <v>45236</v>
      </c>
    </row>
    <row r="6" spans="2:15" ht="13.9" x14ac:dyDescent="0.4">
      <c r="B6" s="141" t="s">
        <v>210</v>
      </c>
      <c r="C6" s="141" t="s">
        <v>209</v>
      </c>
      <c r="D6" s="143" t="s">
        <v>214</v>
      </c>
    </row>
    <row r="7" spans="2:15" ht="13.9" x14ac:dyDescent="0.4">
      <c r="B7" s="141" t="s">
        <v>211</v>
      </c>
      <c r="C7" s="141" t="s">
        <v>209</v>
      </c>
      <c r="D7" s="143" t="s">
        <v>282</v>
      </c>
    </row>
    <row r="11" spans="2:15" s="60" customFormat="1" ht="18" thickBot="1" x14ac:dyDescent="0.55000000000000004">
      <c r="B11" s="59" t="s">
        <v>5</v>
      </c>
      <c r="C11" s="60" t="s">
        <v>78</v>
      </c>
      <c r="J11" s="59" t="s">
        <v>177</v>
      </c>
    </row>
    <row r="12" spans="2:15" ht="57.75" customHeight="1" thickBot="1" x14ac:dyDescent="0.4">
      <c r="B12" s="160" t="s">
        <v>0</v>
      </c>
      <c r="C12" s="324" t="s">
        <v>130</v>
      </c>
      <c r="D12" s="324"/>
      <c r="E12" s="324"/>
      <c r="F12" s="324"/>
      <c r="G12" s="324"/>
      <c r="H12" s="325"/>
      <c r="J12" s="213">
        <v>9</v>
      </c>
      <c r="K12" s="263">
        <v>8</v>
      </c>
      <c r="L12" s="215">
        <v>7</v>
      </c>
      <c r="M12" s="215">
        <v>6</v>
      </c>
      <c r="N12" s="216">
        <v>5</v>
      </c>
      <c r="O12" s="217">
        <v>4</v>
      </c>
    </row>
    <row r="13" spans="2:15" ht="57.75" customHeight="1" thickBot="1" x14ac:dyDescent="0.5">
      <c r="B13" s="161" t="s">
        <v>66</v>
      </c>
      <c r="C13" s="314" t="s">
        <v>131</v>
      </c>
      <c r="D13" s="314"/>
      <c r="E13" s="314"/>
      <c r="F13" s="314"/>
      <c r="G13" s="314"/>
      <c r="H13" s="315"/>
      <c r="J13" s="266" t="s">
        <v>181</v>
      </c>
      <c r="K13" s="267" t="s">
        <v>182</v>
      </c>
      <c r="L13" s="267" t="s">
        <v>183</v>
      </c>
      <c r="M13" s="267" t="s">
        <v>184</v>
      </c>
      <c r="N13" s="267" t="s">
        <v>185</v>
      </c>
      <c r="O13" s="268" t="s">
        <v>186</v>
      </c>
    </row>
    <row r="14" spans="2:15" ht="13.9" x14ac:dyDescent="0.35">
      <c r="B14" s="161" t="s">
        <v>1</v>
      </c>
      <c r="C14" s="314" t="s">
        <v>132</v>
      </c>
      <c r="D14" s="314"/>
      <c r="E14" s="314"/>
      <c r="F14" s="314"/>
      <c r="G14" s="314"/>
      <c r="H14" s="315"/>
    </row>
    <row r="15" spans="2:15" ht="57.75" customHeight="1" x14ac:dyDescent="0.35">
      <c r="B15" s="161" t="s">
        <v>2</v>
      </c>
      <c r="C15" s="314" t="s">
        <v>133</v>
      </c>
      <c r="D15" s="314"/>
      <c r="E15" s="314"/>
      <c r="F15" s="314"/>
      <c r="G15" s="314"/>
      <c r="H15" s="315"/>
    </row>
    <row r="16" spans="2:15" ht="13.9" x14ac:dyDescent="0.35">
      <c r="B16" s="161" t="s">
        <v>67</v>
      </c>
      <c r="C16" s="314" t="s">
        <v>115</v>
      </c>
      <c r="D16" s="314"/>
      <c r="E16" s="314"/>
      <c r="F16" s="314"/>
      <c r="G16" s="314"/>
      <c r="H16" s="315"/>
    </row>
    <row r="17" spans="2:16" ht="129" customHeight="1" x14ac:dyDescent="0.35">
      <c r="B17" s="161" t="s">
        <v>11</v>
      </c>
      <c r="C17" s="314" t="s">
        <v>134</v>
      </c>
      <c r="D17" s="314"/>
      <c r="E17" s="314"/>
      <c r="F17" s="314"/>
      <c r="G17" s="314"/>
      <c r="H17" s="315"/>
    </row>
    <row r="18" spans="2:16" ht="29.25" customHeight="1" x14ac:dyDescent="0.35">
      <c r="B18" s="161" t="s">
        <v>3</v>
      </c>
      <c r="C18" s="314" t="s">
        <v>69</v>
      </c>
      <c r="D18" s="314"/>
      <c r="E18" s="314"/>
      <c r="F18" s="314"/>
      <c r="G18" s="314"/>
      <c r="H18" s="315"/>
    </row>
    <row r="19" spans="2:16" ht="72" customHeight="1" thickBot="1" x14ac:dyDescent="0.4">
      <c r="B19" s="162" t="s">
        <v>4</v>
      </c>
      <c r="C19" s="316" t="s">
        <v>135</v>
      </c>
      <c r="D19" s="316"/>
      <c r="E19" s="316"/>
      <c r="F19" s="316"/>
      <c r="G19" s="316"/>
      <c r="H19" s="317"/>
    </row>
    <row r="24" spans="2:16" ht="13.9" thickBot="1" x14ac:dyDescent="0.4"/>
    <row r="25" spans="2:16" ht="105.4" thickBot="1" x14ac:dyDescent="0.4">
      <c r="B25" s="1" t="s">
        <v>12</v>
      </c>
      <c r="C25" s="2" t="s">
        <v>165</v>
      </c>
      <c r="D25" s="2" t="s">
        <v>166</v>
      </c>
      <c r="E25" s="2" t="s">
        <v>265</v>
      </c>
      <c r="F25" s="2" t="s">
        <v>264</v>
      </c>
      <c r="G25" s="2" t="s">
        <v>270</v>
      </c>
      <c r="H25" s="2" t="s">
        <v>167</v>
      </c>
      <c r="I25" s="2" t="s">
        <v>269</v>
      </c>
      <c r="J25" s="2" t="s">
        <v>268</v>
      </c>
      <c r="K25" s="2" t="s">
        <v>168</v>
      </c>
      <c r="L25" s="2" t="s">
        <v>266</v>
      </c>
      <c r="M25" s="2" t="s">
        <v>267</v>
      </c>
      <c r="N25" s="2" t="s">
        <v>143</v>
      </c>
      <c r="O25" s="2" t="s">
        <v>164</v>
      </c>
      <c r="P25" s="3" t="s">
        <v>15</v>
      </c>
    </row>
    <row r="26" spans="2:16" x14ac:dyDescent="0.35">
      <c r="B26" s="264" t="s">
        <v>195</v>
      </c>
      <c r="C26" s="92">
        <v>1</v>
      </c>
      <c r="D26" s="265"/>
      <c r="E26" s="91"/>
      <c r="F26" s="92">
        <v>2</v>
      </c>
      <c r="G26" s="91"/>
      <c r="H26" s="91"/>
      <c r="I26" s="91"/>
      <c r="J26" s="91"/>
      <c r="K26" s="91"/>
      <c r="L26" s="91"/>
      <c r="M26" s="91"/>
      <c r="N26" s="256"/>
      <c r="O26" s="92" t="str">
        <f>IF(G26="","",SUM(G26:M26))</f>
        <v/>
      </c>
      <c r="P26" s="258" t="str" cm="1">
        <f t="array" ref="P26">_xlfn.IFS(O26="","",O26&gt;=12,$J$12,O26&gt;=10,$K$12,O26&gt;=8,$L$12,O26&gt;=6,$M$12,O26&gt;=4,$N$12,O26&lt;=4,$O$12)</f>
        <v/>
      </c>
    </row>
    <row r="27" spans="2:16" x14ac:dyDescent="0.35">
      <c r="B27" s="245" t="s">
        <v>195</v>
      </c>
      <c r="C27" s="67">
        <v>2</v>
      </c>
      <c r="D27" s="73"/>
      <c r="E27" s="68"/>
      <c r="F27" s="67">
        <v>2</v>
      </c>
      <c r="G27" s="68"/>
      <c r="H27" s="68"/>
      <c r="I27" s="68"/>
      <c r="J27" s="68"/>
      <c r="K27" s="68"/>
      <c r="L27" s="68"/>
      <c r="M27" s="68"/>
      <c r="N27" s="74"/>
      <c r="O27" s="67" t="str">
        <f t="shared" ref="O27:O41" si="0">IF(G27="","",SUM(G27:M27))</f>
        <v/>
      </c>
      <c r="P27" s="246" t="str" cm="1">
        <f t="array" ref="P27">_xlfn.IFS(O27="","",O27&gt;=12,$J$12,O27&gt;=10,$K$12,O27&gt;=8,$L$12,O27&gt;=6,$M$12,O27&gt;=4,$N$12,O27&lt;=4,$O$12)</f>
        <v/>
      </c>
    </row>
    <row r="28" spans="2:16" x14ac:dyDescent="0.35">
      <c r="B28" s="245" t="s">
        <v>196</v>
      </c>
      <c r="C28" s="67">
        <v>1</v>
      </c>
      <c r="D28" s="73"/>
      <c r="E28" s="68"/>
      <c r="F28" s="67">
        <v>2</v>
      </c>
      <c r="G28" s="68"/>
      <c r="H28" s="68"/>
      <c r="I28" s="68"/>
      <c r="J28" s="68"/>
      <c r="K28" s="68"/>
      <c r="L28" s="68"/>
      <c r="M28" s="68"/>
      <c r="N28" s="74"/>
      <c r="O28" s="67" t="str">
        <f t="shared" si="0"/>
        <v/>
      </c>
      <c r="P28" s="246" t="str" cm="1">
        <f t="array" ref="P28">_xlfn.IFS(O28="","",O28&gt;=12,$J$12,O28&gt;=10,$K$12,O28&gt;=8,$L$12,O28&gt;=6,$M$12,O28&gt;=4,$N$12,O28&lt;=4,$O$12)</f>
        <v/>
      </c>
    </row>
    <row r="29" spans="2:16" x14ac:dyDescent="0.35">
      <c r="B29" s="245" t="s">
        <v>196</v>
      </c>
      <c r="C29" s="67">
        <v>2</v>
      </c>
      <c r="D29" s="73"/>
      <c r="E29" s="68"/>
      <c r="F29" s="67">
        <v>2</v>
      </c>
      <c r="G29" s="68"/>
      <c r="H29" s="68"/>
      <c r="I29" s="68"/>
      <c r="J29" s="68"/>
      <c r="K29" s="68"/>
      <c r="L29" s="68"/>
      <c r="M29" s="68"/>
      <c r="N29" s="74"/>
      <c r="O29" s="67" t="str">
        <f t="shared" si="0"/>
        <v/>
      </c>
      <c r="P29" s="246" t="str" cm="1">
        <f t="array" ref="P29">_xlfn.IFS(O29="","",O29&gt;=12,$J$12,O29&gt;=10,$K$12,O29&gt;=8,$L$12,O29&gt;=6,$M$12,O29&gt;=4,$N$12,O29&lt;=4,$O$12)</f>
        <v/>
      </c>
    </row>
    <row r="30" spans="2:16" x14ac:dyDescent="0.35">
      <c r="B30" s="245" t="s">
        <v>197</v>
      </c>
      <c r="C30" s="67">
        <v>1</v>
      </c>
      <c r="D30" s="73"/>
      <c r="E30" s="68"/>
      <c r="F30" s="67">
        <v>2</v>
      </c>
      <c r="G30" s="68"/>
      <c r="H30" s="68"/>
      <c r="I30" s="68"/>
      <c r="J30" s="68"/>
      <c r="K30" s="68"/>
      <c r="L30" s="68"/>
      <c r="M30" s="68"/>
      <c r="N30" s="74"/>
      <c r="O30" s="67" t="str">
        <f t="shared" si="0"/>
        <v/>
      </c>
      <c r="P30" s="78" t="str" cm="1">
        <f t="array" ref="P30">_xlfn.IFS(O30="","",O30&gt;=12,$J$12,O30&gt;=10,$K$12,O30&gt;=8,$L$12,O30&gt;=6,$M$12,O30&gt;=4,$N$12,O30&lt;=4,$O$12)</f>
        <v/>
      </c>
    </row>
    <row r="31" spans="2:16" x14ac:dyDescent="0.35">
      <c r="B31" s="245" t="s">
        <v>197</v>
      </c>
      <c r="C31" s="67">
        <v>2</v>
      </c>
      <c r="D31" s="73"/>
      <c r="E31" s="68"/>
      <c r="F31" s="67">
        <v>2</v>
      </c>
      <c r="G31" s="68"/>
      <c r="H31" s="68"/>
      <c r="I31" s="68"/>
      <c r="J31" s="68"/>
      <c r="K31" s="68"/>
      <c r="L31" s="68"/>
      <c r="M31" s="68"/>
      <c r="N31" s="74"/>
      <c r="O31" s="67" t="str">
        <f t="shared" si="0"/>
        <v/>
      </c>
      <c r="P31" s="246" t="str" cm="1">
        <f t="array" ref="P31">_xlfn.IFS(O31="","",O31&gt;=12,$J$12,O31&gt;=10,$K$12,O31&gt;=8,$L$12,O31&gt;=6,$M$12,O31&gt;=4,$N$12,O31&lt;=4,$O$12)</f>
        <v/>
      </c>
    </row>
    <row r="32" spans="2:16" x14ac:dyDescent="0.35">
      <c r="B32" s="245" t="s">
        <v>198</v>
      </c>
      <c r="C32" s="67">
        <v>1</v>
      </c>
      <c r="D32" s="73"/>
      <c r="E32" s="68"/>
      <c r="F32" s="67">
        <v>2</v>
      </c>
      <c r="G32" s="68"/>
      <c r="H32" s="68"/>
      <c r="I32" s="68"/>
      <c r="J32" s="68"/>
      <c r="K32" s="68"/>
      <c r="L32" s="68"/>
      <c r="M32" s="68"/>
      <c r="N32" s="74"/>
      <c r="O32" s="67" t="str">
        <f t="shared" si="0"/>
        <v/>
      </c>
      <c r="P32" s="246" t="str" cm="1">
        <f t="array" ref="P32">_xlfn.IFS(O32="","",O32&gt;=12,$J$12,O32&gt;=10,$K$12,O32&gt;=8,$L$12,O32&gt;=6,$M$12,O32&gt;=4,$N$12,O32&lt;=4,$O$12)</f>
        <v/>
      </c>
    </row>
    <row r="33" spans="2:16" x14ac:dyDescent="0.35">
      <c r="B33" s="245" t="s">
        <v>198</v>
      </c>
      <c r="C33" s="67">
        <v>2</v>
      </c>
      <c r="D33" s="73"/>
      <c r="E33" s="68"/>
      <c r="F33" s="67">
        <v>2</v>
      </c>
      <c r="G33" s="68"/>
      <c r="H33" s="68"/>
      <c r="I33" s="68"/>
      <c r="J33" s="68"/>
      <c r="K33" s="68"/>
      <c r="L33" s="68"/>
      <c r="M33" s="68"/>
      <c r="N33" s="74"/>
      <c r="O33" s="67" t="str">
        <f t="shared" si="0"/>
        <v/>
      </c>
      <c r="P33" s="246" t="str" cm="1">
        <f t="array" ref="P33">_xlfn.IFS(O33="","",O33&gt;=12,$J$12,O33&gt;=10,$K$12,O33&gt;=8,$L$12,O33&gt;=6,$M$12,O33&gt;=4,$N$12,O33&lt;=4,$O$12)</f>
        <v/>
      </c>
    </row>
    <row r="34" spans="2:16" x14ac:dyDescent="0.35">
      <c r="B34" s="72"/>
      <c r="C34" s="67"/>
      <c r="D34" s="73"/>
      <c r="E34" s="68"/>
      <c r="F34" s="67">
        <v>2</v>
      </c>
      <c r="G34" s="68"/>
      <c r="H34" s="68"/>
      <c r="I34" s="68"/>
      <c r="J34" s="68"/>
      <c r="K34" s="68"/>
      <c r="L34" s="68"/>
      <c r="M34" s="68"/>
      <c r="N34" s="74"/>
      <c r="O34" s="67" t="str">
        <f t="shared" si="0"/>
        <v/>
      </c>
      <c r="P34" s="78" t="str" cm="1">
        <f t="array" ref="P34">_xlfn.IFS(O34="","",O34&gt;=12,$J$12,O34&gt;=10,$K$12,O34&gt;=8,$L$12,O34&gt;=6,$M$12,O34&gt;=4,$N$12,O34&lt;=4,$O$12)</f>
        <v/>
      </c>
    </row>
    <row r="35" spans="2:16" x14ac:dyDescent="0.35">
      <c r="B35" s="72"/>
      <c r="C35" s="67"/>
      <c r="D35" s="73"/>
      <c r="E35" s="68"/>
      <c r="F35" s="67">
        <v>2</v>
      </c>
      <c r="G35" s="68"/>
      <c r="H35" s="68"/>
      <c r="I35" s="68"/>
      <c r="J35" s="68"/>
      <c r="K35" s="68"/>
      <c r="L35" s="68"/>
      <c r="M35" s="68"/>
      <c r="N35" s="74"/>
      <c r="O35" s="67" t="str">
        <f t="shared" si="0"/>
        <v/>
      </c>
      <c r="P35" s="246" t="str" cm="1">
        <f t="array" ref="P35">_xlfn.IFS(O35="","",O35&gt;=12,$J$12,O35&gt;=10,$K$12,O35&gt;=8,$L$12,O35&gt;=6,$M$12,O35&gt;=4,$N$12,O35&lt;=4,$O$12)</f>
        <v/>
      </c>
    </row>
    <row r="36" spans="2:16" x14ac:dyDescent="0.35">
      <c r="B36" s="72"/>
      <c r="C36" s="67"/>
      <c r="D36" s="73"/>
      <c r="E36" s="68"/>
      <c r="F36" s="67">
        <v>2</v>
      </c>
      <c r="G36" s="68"/>
      <c r="H36" s="68"/>
      <c r="I36" s="68"/>
      <c r="J36" s="68"/>
      <c r="K36" s="68"/>
      <c r="L36" s="68"/>
      <c r="M36" s="68"/>
      <c r="N36" s="74"/>
      <c r="O36" s="67" t="str">
        <f t="shared" si="0"/>
        <v/>
      </c>
      <c r="P36" s="246" t="str" cm="1">
        <f t="array" ref="P36">_xlfn.IFS(O36="","",O36&gt;=12,$J$12,O36&gt;=10,$K$12,O36&gt;=8,$L$12,O36&gt;=6,$M$12,O36&gt;=4,$N$12,O36&lt;=4,$O$12)</f>
        <v/>
      </c>
    </row>
    <row r="37" spans="2:16" x14ac:dyDescent="0.35">
      <c r="B37" s="72"/>
      <c r="C37" s="67"/>
      <c r="D37" s="73"/>
      <c r="E37" s="68"/>
      <c r="F37" s="67">
        <v>2</v>
      </c>
      <c r="G37" s="68"/>
      <c r="H37" s="68"/>
      <c r="I37" s="68"/>
      <c r="J37" s="68"/>
      <c r="K37" s="68"/>
      <c r="L37" s="68"/>
      <c r="M37" s="68"/>
      <c r="N37" s="74"/>
      <c r="O37" s="67" t="str">
        <f t="shared" si="0"/>
        <v/>
      </c>
      <c r="P37" s="246" t="str" cm="1">
        <f t="array" ref="P37">_xlfn.IFS(O37="","",O37&gt;=12,$J$12,O37&gt;=10,$K$12,O37&gt;=8,$L$12,O37&gt;=6,$M$12,O37&gt;=4,$N$12,O37&lt;=4,$O$12)</f>
        <v/>
      </c>
    </row>
    <row r="38" spans="2:16" x14ac:dyDescent="0.35">
      <c r="B38" s="72"/>
      <c r="C38" s="67"/>
      <c r="D38" s="73"/>
      <c r="E38" s="68"/>
      <c r="F38" s="67">
        <v>2</v>
      </c>
      <c r="G38" s="68"/>
      <c r="H38" s="68"/>
      <c r="I38" s="68"/>
      <c r="J38" s="68"/>
      <c r="K38" s="68"/>
      <c r="L38" s="68"/>
      <c r="M38" s="68"/>
      <c r="N38" s="74"/>
      <c r="O38" s="67" t="str">
        <f t="shared" si="0"/>
        <v/>
      </c>
      <c r="P38" s="78" t="str" cm="1">
        <f t="array" ref="P38">_xlfn.IFS(O38="","",O38&gt;=12,$J$12,O38&gt;=10,$K$12,O38&gt;=8,$L$12,O38&gt;=6,$M$12,O38&gt;=4,$N$12,O38&lt;=4,$O$12)</f>
        <v/>
      </c>
    </row>
    <row r="39" spans="2:16" x14ac:dyDescent="0.35">
      <c r="B39" s="72"/>
      <c r="C39" s="67"/>
      <c r="D39" s="73"/>
      <c r="E39" s="68"/>
      <c r="F39" s="67">
        <v>2</v>
      </c>
      <c r="G39" s="68"/>
      <c r="H39" s="68"/>
      <c r="I39" s="68"/>
      <c r="J39" s="68"/>
      <c r="K39" s="68"/>
      <c r="L39" s="68"/>
      <c r="M39" s="68"/>
      <c r="N39" s="74"/>
      <c r="O39" s="67" t="str">
        <f t="shared" si="0"/>
        <v/>
      </c>
      <c r="P39" s="246" t="str" cm="1">
        <f t="array" ref="P39">_xlfn.IFS(O39="","",O39&gt;=12,$J$12,O39&gt;=10,$K$12,O39&gt;=8,$L$12,O39&gt;=6,$M$12,O39&gt;=4,$N$12,O39&lt;=4,$O$12)</f>
        <v/>
      </c>
    </row>
    <row r="40" spans="2:16" x14ac:dyDescent="0.35">
      <c r="B40" s="72"/>
      <c r="C40" s="67"/>
      <c r="D40" s="73"/>
      <c r="E40" s="68"/>
      <c r="F40" s="67">
        <v>2</v>
      </c>
      <c r="G40" s="68"/>
      <c r="H40" s="68"/>
      <c r="I40" s="68"/>
      <c r="J40" s="68"/>
      <c r="K40" s="68"/>
      <c r="L40" s="68"/>
      <c r="M40" s="68"/>
      <c r="N40" s="74"/>
      <c r="O40" s="67" t="str">
        <f t="shared" si="0"/>
        <v/>
      </c>
      <c r="P40" s="246" t="str" cm="1">
        <f t="array" ref="P40">_xlfn.IFS(O40="","",O40&gt;=12,$J$12,O40&gt;=10,$K$12,O40&gt;=8,$L$12,O40&gt;=6,$M$12,O40&gt;=4,$N$12,O40&lt;=4,$O$12)</f>
        <v/>
      </c>
    </row>
    <row r="41" spans="2:16" ht="13.9" thickBot="1" x14ac:dyDescent="0.4">
      <c r="B41" s="75"/>
      <c r="C41" s="70"/>
      <c r="D41" s="76"/>
      <c r="E41" s="71"/>
      <c r="F41" s="70">
        <v>2</v>
      </c>
      <c r="G41" s="71"/>
      <c r="H41" s="71"/>
      <c r="I41" s="71"/>
      <c r="J41" s="71"/>
      <c r="K41" s="71"/>
      <c r="L41" s="71"/>
      <c r="M41" s="71"/>
      <c r="N41" s="77"/>
      <c r="O41" s="70" t="str">
        <f t="shared" si="0"/>
        <v/>
      </c>
      <c r="P41" s="247" t="str" cm="1">
        <f t="array" ref="P41">_xlfn.IFS(O41="","",O41&gt;=12,$J$12,O41&gt;=10,$K$12,O41&gt;=8,$L$12,O41&gt;=6,$M$12,O41&gt;=4,$N$12,O41&lt;=4,$O$12)</f>
        <v/>
      </c>
    </row>
  </sheetData>
  <mergeCells count="8">
    <mergeCell ref="C18:H18"/>
    <mergeCell ref="C19:H19"/>
    <mergeCell ref="C12:H12"/>
    <mergeCell ref="C13:H13"/>
    <mergeCell ref="C14:H14"/>
    <mergeCell ref="C15:H15"/>
    <mergeCell ref="C16:H16"/>
    <mergeCell ref="C17:H1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9DC10-D97E-4D84-B000-6D812553C1D0}">
  <dimension ref="B2:O33"/>
  <sheetViews>
    <sheetView tabSelected="1" zoomScale="70" zoomScaleNormal="70" workbookViewId="0">
      <selection activeCell="D8" sqref="D8"/>
    </sheetView>
  </sheetViews>
  <sheetFormatPr defaultColWidth="9.1328125" defaultRowHeight="13.5" x14ac:dyDescent="0.35"/>
  <cols>
    <col min="1" max="1" width="9.1328125" style="58"/>
    <col min="2" max="2" width="35.1328125" style="58" bestFit="1" customWidth="1"/>
    <col min="3" max="3" width="44" style="58" bestFit="1" customWidth="1"/>
    <col min="4" max="4" width="16.59765625" style="58" bestFit="1" customWidth="1"/>
    <col min="5" max="5" width="8.73046875" style="58" bestFit="1" customWidth="1"/>
    <col min="6" max="6" width="9" style="58" bestFit="1" customWidth="1"/>
    <col min="7" max="8" width="15.73046875" style="58" customWidth="1"/>
    <col min="9" max="9" width="9.1328125" style="58"/>
    <col min="10" max="15" width="10.73046875" style="58" customWidth="1"/>
    <col min="16" max="16384" width="9.1328125" style="58"/>
  </cols>
  <sheetData>
    <row r="2" spans="2:15" ht="22.5" x14ac:dyDescent="0.6">
      <c r="B2" s="139" t="s">
        <v>282</v>
      </c>
      <c r="C2" s="139"/>
      <c r="D2" s="139"/>
      <c r="E2" s="139"/>
      <c r="F2" s="139"/>
      <c r="G2" s="139"/>
      <c r="H2" s="139"/>
    </row>
    <row r="3" spans="2:15" ht="17.649999999999999" x14ac:dyDescent="0.5">
      <c r="B3" s="140" t="s">
        <v>216</v>
      </c>
      <c r="D3" s="140" t="s">
        <v>217</v>
      </c>
    </row>
    <row r="5" spans="2:15" ht="13.9" x14ac:dyDescent="0.4">
      <c r="B5" s="141" t="s">
        <v>208</v>
      </c>
      <c r="C5" s="141" t="s">
        <v>209</v>
      </c>
      <c r="D5" s="142">
        <v>45236</v>
      </c>
    </row>
    <row r="6" spans="2:15" ht="13.9" x14ac:dyDescent="0.4">
      <c r="B6" s="141" t="s">
        <v>210</v>
      </c>
      <c r="C6" s="141" t="s">
        <v>209</v>
      </c>
      <c r="D6" s="143" t="s">
        <v>214</v>
      </c>
    </row>
    <row r="7" spans="2:15" ht="13.9" x14ac:dyDescent="0.4">
      <c r="B7" s="141" t="s">
        <v>211</v>
      </c>
      <c r="C7" s="141" t="s">
        <v>209</v>
      </c>
      <c r="D7" s="143" t="s">
        <v>282</v>
      </c>
    </row>
    <row r="11" spans="2:15" s="60" customFormat="1" ht="18" thickBot="1" x14ac:dyDescent="0.55000000000000004">
      <c r="B11" s="59" t="s">
        <v>5</v>
      </c>
      <c r="C11" s="60" t="s">
        <v>79</v>
      </c>
      <c r="J11" s="59" t="s">
        <v>177</v>
      </c>
    </row>
    <row r="12" spans="2:15" ht="43.5" customHeight="1" thickBot="1" x14ac:dyDescent="0.4">
      <c r="B12" s="160" t="s">
        <v>0</v>
      </c>
      <c r="C12" s="324" t="s">
        <v>136</v>
      </c>
      <c r="D12" s="324"/>
      <c r="E12" s="324"/>
      <c r="F12" s="324"/>
      <c r="G12" s="324"/>
      <c r="H12" s="325"/>
      <c r="J12" s="213">
        <v>9</v>
      </c>
      <c r="K12" s="263">
        <v>8</v>
      </c>
      <c r="L12" s="215">
        <v>7</v>
      </c>
      <c r="M12" s="215">
        <v>6</v>
      </c>
      <c r="N12" s="216">
        <v>5</v>
      </c>
      <c r="O12" s="217">
        <v>4</v>
      </c>
    </row>
    <row r="13" spans="2:15" ht="86.25" customHeight="1" thickBot="1" x14ac:dyDescent="0.4">
      <c r="B13" s="161" t="s">
        <v>66</v>
      </c>
      <c r="C13" s="314" t="s">
        <v>137</v>
      </c>
      <c r="D13" s="314"/>
      <c r="E13" s="314"/>
      <c r="F13" s="314"/>
      <c r="G13" s="314"/>
      <c r="H13" s="315"/>
      <c r="J13" s="259" t="s">
        <v>280</v>
      </c>
      <c r="K13" s="260" t="s">
        <v>279</v>
      </c>
      <c r="L13" s="261" t="s">
        <v>278</v>
      </c>
      <c r="M13" s="261" t="s">
        <v>277</v>
      </c>
      <c r="N13" s="261" t="s">
        <v>276</v>
      </c>
      <c r="O13" s="262" t="s">
        <v>275</v>
      </c>
    </row>
    <row r="14" spans="2:15" ht="29.25" customHeight="1" x14ac:dyDescent="0.35">
      <c r="B14" s="161" t="s">
        <v>1</v>
      </c>
      <c r="C14" s="314" t="s">
        <v>138</v>
      </c>
      <c r="D14" s="314"/>
      <c r="E14" s="314"/>
      <c r="F14" s="314"/>
      <c r="G14" s="314"/>
      <c r="H14" s="315"/>
    </row>
    <row r="15" spans="2:15" ht="100.5" customHeight="1" x14ac:dyDescent="0.35">
      <c r="B15" s="161" t="s">
        <v>2</v>
      </c>
      <c r="C15" s="314" t="s">
        <v>139</v>
      </c>
      <c r="D15" s="314"/>
      <c r="E15" s="314"/>
      <c r="F15" s="314"/>
      <c r="G15" s="314"/>
      <c r="H15" s="315"/>
    </row>
    <row r="16" spans="2:15" ht="13.9" x14ac:dyDescent="0.35">
      <c r="B16" s="161" t="s">
        <v>67</v>
      </c>
      <c r="C16" s="314" t="s">
        <v>84</v>
      </c>
      <c r="D16" s="314"/>
      <c r="E16" s="314"/>
      <c r="F16" s="314"/>
      <c r="G16" s="314"/>
      <c r="H16" s="315"/>
    </row>
    <row r="17" spans="2:8" ht="57.75" customHeight="1" x14ac:dyDescent="0.35">
      <c r="B17" s="161" t="s">
        <v>11</v>
      </c>
      <c r="C17" s="314" t="s">
        <v>140</v>
      </c>
      <c r="D17" s="314"/>
      <c r="E17" s="314"/>
      <c r="F17" s="314"/>
      <c r="G17" s="314"/>
      <c r="H17" s="315"/>
    </row>
    <row r="18" spans="2:8" ht="29.25" customHeight="1" x14ac:dyDescent="0.35">
      <c r="B18" s="161" t="s">
        <v>3</v>
      </c>
      <c r="C18" s="314" t="s">
        <v>69</v>
      </c>
      <c r="D18" s="314"/>
      <c r="E18" s="314"/>
      <c r="F18" s="314"/>
      <c r="G18" s="314"/>
      <c r="H18" s="315"/>
    </row>
    <row r="19" spans="2:8" ht="43.5" customHeight="1" thickBot="1" x14ac:dyDescent="0.4">
      <c r="B19" s="162" t="s">
        <v>4</v>
      </c>
      <c r="C19" s="316" t="s">
        <v>141</v>
      </c>
      <c r="D19" s="316"/>
      <c r="E19" s="316"/>
      <c r="F19" s="316"/>
      <c r="G19" s="316"/>
      <c r="H19" s="317"/>
    </row>
    <row r="24" spans="2:8" ht="13.9" thickBot="1" x14ac:dyDescent="0.4"/>
    <row r="25" spans="2:8" ht="52.9" thickBot="1" x14ac:dyDescent="0.4">
      <c r="B25" s="1" t="s">
        <v>12</v>
      </c>
      <c r="C25" s="2" t="s">
        <v>204</v>
      </c>
      <c r="D25" s="2" t="s">
        <v>14</v>
      </c>
      <c r="E25" s="2" t="s">
        <v>281</v>
      </c>
      <c r="F25" s="2" t="s">
        <v>143</v>
      </c>
      <c r="G25" s="2" t="s">
        <v>15</v>
      </c>
      <c r="H25" s="3" t="s">
        <v>50</v>
      </c>
    </row>
    <row r="26" spans="2:8" x14ac:dyDescent="0.35">
      <c r="B26" s="255" t="s">
        <v>169</v>
      </c>
      <c r="C26" s="91"/>
      <c r="D26" s="91"/>
      <c r="E26" s="94" t="str">
        <f>IF(C26="","",(C26+D26))</f>
        <v/>
      </c>
      <c r="F26" s="256"/>
      <c r="G26" s="257" t="str" cm="1">
        <f t="array" ref="G26">_xlfn.IFS(E26="","",E26&gt;=100,$J$12,E26&gt;=80,$K$12,E26&gt;=60,$L$12,E26&gt;=40,$M$12,E26&gt;=20,$N$12,E26&lt;=20,$O$12)</f>
        <v/>
      </c>
      <c r="H26" s="258" t="str">
        <f>IF(G26="","",ROUND(AVERAGE(G26),0))</f>
        <v/>
      </c>
    </row>
    <row r="27" spans="2:8" ht="14.25" x14ac:dyDescent="0.35">
      <c r="B27" s="101" t="s">
        <v>170</v>
      </c>
      <c r="C27" s="68"/>
      <c r="D27" s="68"/>
      <c r="E27" s="95" t="str">
        <f t="shared" ref="E27:E33" si="0">IF(C27="","",(C27+D27))</f>
        <v/>
      </c>
      <c r="F27" s="74"/>
      <c r="G27" s="104" t="str" cm="1">
        <f t="array" ref="G27">_xlfn.IFS(E27="","",E27&gt;=100,$J$12,E27&gt;=80,$K$12,E27&gt;=60,$L$12,E27&gt;=40,$M$12,E27&gt;=20,$N$12,E27&lt;=20,$O$12)</f>
        <v/>
      </c>
      <c r="H27" s="78" t="str">
        <f>IF(G27="","",ROUND(AVERAGE(G26:G27),0))</f>
        <v/>
      </c>
    </row>
    <row r="28" spans="2:8" ht="14.25" x14ac:dyDescent="0.35">
      <c r="B28" s="101" t="s">
        <v>171</v>
      </c>
      <c r="C28" s="68"/>
      <c r="D28" s="68"/>
      <c r="E28" s="95" t="str">
        <f t="shared" si="0"/>
        <v/>
      </c>
      <c r="F28" s="74"/>
      <c r="G28" s="104" t="str" cm="1">
        <f t="array" ref="G28">_xlfn.IFS(E28="","",E28&gt;=100,$J$12,E28&gt;=80,$K$12,E28&gt;=60,$L$12,E28&gt;=40,$M$12,E28&gt;=20,$N$12,E28&lt;=20,$O$12)</f>
        <v/>
      </c>
      <c r="H28" s="78" t="str">
        <f>IF(G28="","",ROUND(AVERAGE(G26:G28),0))</f>
        <v/>
      </c>
    </row>
    <row r="29" spans="2:8" ht="14.25" x14ac:dyDescent="0.35">
      <c r="B29" s="101" t="s">
        <v>172</v>
      </c>
      <c r="C29" s="68"/>
      <c r="D29" s="68"/>
      <c r="E29" s="95" t="str">
        <f t="shared" si="0"/>
        <v/>
      </c>
      <c r="F29" s="74"/>
      <c r="G29" s="104" t="str" cm="1">
        <f t="array" ref="G29">_xlfn.IFS(E29="","",E29&gt;=100,$J$12,E29&gt;=80,$K$12,E29&gt;=60,$L$12,E29&gt;=40,$M$12,E29&gt;=20,$N$12,E29&lt;=20,$O$12)</f>
        <v/>
      </c>
      <c r="H29" s="78" t="str">
        <f>IF(G29="","",ROUND(AVERAGE(G26:G29),0))</f>
        <v/>
      </c>
    </row>
    <row r="30" spans="2:8" x14ac:dyDescent="0.35">
      <c r="B30" s="101" t="s">
        <v>173</v>
      </c>
      <c r="C30" s="68"/>
      <c r="D30" s="68"/>
      <c r="E30" s="95" t="str">
        <f t="shared" si="0"/>
        <v/>
      </c>
      <c r="F30" s="74"/>
      <c r="G30" s="85" t="str" cm="1">
        <f t="array" ref="G30">_xlfn.IFS(E30="","",E30&gt;=100,$J$12,E30&gt;=80,$K$12,E30&gt;=60,$L$12,E30&gt;=40,$M$12,E30&gt;=20,$N$12,E30&lt;=20,$O$12)</f>
        <v/>
      </c>
      <c r="H30" s="78" t="str">
        <f>IF(G30="","",ROUND(AVERAGE(G27:G30),0))</f>
        <v/>
      </c>
    </row>
    <row r="31" spans="2:8" ht="14.25" x14ac:dyDescent="0.35">
      <c r="B31" s="101" t="s">
        <v>174</v>
      </c>
      <c r="C31" s="68"/>
      <c r="D31" s="68"/>
      <c r="E31" s="95" t="str">
        <f t="shared" si="0"/>
        <v/>
      </c>
      <c r="F31" s="74"/>
      <c r="G31" s="104" t="str" cm="1">
        <f t="array" ref="G31">_xlfn.IFS(E31="","",E31&gt;=100,$J$12,E31&gt;=80,$K$12,E31&gt;=60,$L$12,E31&gt;=40,$M$12,E31&gt;=20,$N$12,E31&lt;=20,$O$12)</f>
        <v/>
      </c>
      <c r="H31" s="78" t="str">
        <f>IF(G31="","",ROUND(AVERAGE(G28:G31),0))</f>
        <v/>
      </c>
    </row>
    <row r="32" spans="2:8" ht="14.25" x14ac:dyDescent="0.35">
      <c r="B32" s="101" t="s">
        <v>175</v>
      </c>
      <c r="C32" s="68"/>
      <c r="D32" s="68"/>
      <c r="E32" s="95" t="str">
        <f t="shared" si="0"/>
        <v/>
      </c>
      <c r="F32" s="74"/>
      <c r="G32" s="104" t="str" cm="1">
        <f t="array" ref="G32">_xlfn.IFS(E32="","",E32&gt;=100,$J$12,E32&gt;=80,$K$12,E32&gt;=60,$L$12,E32&gt;=40,$M$12,E32&gt;=20,$N$12,E32&lt;=20,$O$12)</f>
        <v/>
      </c>
      <c r="H32" s="78" t="str">
        <f>IF(G32="","",ROUND(AVERAGE(G29:G32),0))</f>
        <v/>
      </c>
    </row>
    <row r="33" spans="2:8" ht="14.65" thickBot="1" x14ac:dyDescent="0.4">
      <c r="B33" s="102" t="s">
        <v>176</v>
      </c>
      <c r="C33" s="71"/>
      <c r="D33" s="71"/>
      <c r="E33" s="96" t="str">
        <f t="shared" si="0"/>
        <v/>
      </c>
      <c r="F33" s="77"/>
      <c r="G33" s="105" t="str" cm="1">
        <f t="array" ref="G33">_xlfn.IFS(E33="","",E33&gt;=100,$J$12,E33&gt;=80,$K$12,E33&gt;=60,$L$12,E33&gt;=40,$M$12,E33&gt;=20,$N$12,E33&lt;=20,$O$12)</f>
        <v/>
      </c>
      <c r="H33" s="79" t="str">
        <f>IF(G33="","",ROUND(AVERAGE(G30:G33),0))</f>
        <v/>
      </c>
    </row>
  </sheetData>
  <mergeCells count="8">
    <mergeCell ref="C18:H18"/>
    <mergeCell ref="C19:H19"/>
    <mergeCell ref="C12:H12"/>
    <mergeCell ref="C13:H13"/>
    <mergeCell ref="C14:H14"/>
    <mergeCell ref="C15:H15"/>
    <mergeCell ref="C16:H16"/>
    <mergeCell ref="C17:H1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B327184BCF84F97015AC857C88A91" ma:contentTypeVersion="16" ma:contentTypeDescription="Een nieuw document maken." ma:contentTypeScope="" ma:versionID="ec0041cb990f7a7c413be696e042df0e">
  <xsd:schema xmlns:xsd="http://www.w3.org/2001/XMLSchema" xmlns:xs="http://www.w3.org/2001/XMLSchema" xmlns:p="http://schemas.microsoft.com/office/2006/metadata/properties" xmlns:ns2="e3f7eaea-c17f-4613-9c9d-f86e6fe7f513" xmlns:ns3="dacdbfed-0e21-4695-b961-b8da8bd7ebab" targetNamespace="http://schemas.microsoft.com/office/2006/metadata/properties" ma:root="true" ma:fieldsID="cdb65d98bd74d9253f81298171b7c242" ns2:_="" ns3:_="">
    <xsd:import namespace="e3f7eaea-c17f-4613-9c9d-f86e6fe7f513"/>
    <xsd:import namespace="dacdbfed-0e21-4695-b961-b8da8bd7eba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f7eaea-c17f-4613-9c9d-f86e6fe7f5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a2630e0a-f0d2-4b1e-8c4d-11b76354b094"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cdbfed-0e21-4695-b961-b8da8bd7eba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d0ba0310-5d1d-4cf2-b33a-3cd83ff92c9b}" ma:internalName="TaxCatchAll" ma:showField="CatchAllData" ma:web="dacdbfed-0e21-4695-b961-b8da8bd7eb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f7eaea-c17f-4613-9c9d-f86e6fe7f513">
      <Terms xmlns="http://schemas.microsoft.com/office/infopath/2007/PartnerControls"/>
    </lcf76f155ced4ddcb4097134ff3c332f>
    <TaxCatchAll xmlns="dacdbfed-0e21-4695-b961-b8da8bd7ebab" xsi:nil="true"/>
  </documentManagement>
</p:properties>
</file>

<file path=customXml/itemProps1.xml><?xml version="1.0" encoding="utf-8"?>
<ds:datastoreItem xmlns:ds="http://schemas.openxmlformats.org/officeDocument/2006/customXml" ds:itemID="{4F2FC1E8-8C35-41D4-A881-56DE28D09B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f7eaea-c17f-4613-9c9d-f86e6fe7f513"/>
    <ds:schemaRef ds:uri="dacdbfed-0e21-4695-b961-b8da8bd7eb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803DCC-4D50-473F-9BDC-AF38E78B8329}">
  <ds:schemaRefs>
    <ds:schemaRef ds:uri="http://schemas.microsoft.com/sharepoint/v3/contenttype/forms"/>
  </ds:schemaRefs>
</ds:datastoreItem>
</file>

<file path=customXml/itemProps3.xml><?xml version="1.0" encoding="utf-8"?>
<ds:datastoreItem xmlns:ds="http://schemas.openxmlformats.org/officeDocument/2006/customXml" ds:itemID="{C00BAA42-7B47-4593-9A30-B01409C26D70}">
  <ds:schemaRefs>
    <ds:schemaRef ds:uri="dacdbfed-0e21-4695-b961-b8da8bd7ebab"/>
    <ds:schemaRef ds:uri="http://schemas.openxmlformats.org/package/2006/metadata/core-properties"/>
    <ds:schemaRef ds:uri="http://schemas.microsoft.com/office/infopath/2007/PartnerControls"/>
    <ds:schemaRef ds:uri="http://purl.org/dc/terms/"/>
    <ds:schemaRef ds:uri="http://purl.org/dc/elements/1.1/"/>
    <ds:schemaRef ds:uri="http://schemas.microsoft.com/office/2006/documentManagement/types"/>
    <ds:schemaRef ds:uri="http://schemas.microsoft.com/office/2006/metadata/properties"/>
    <ds:schemaRef ds:uri="e3f7eaea-c17f-4613-9c9d-f86e6fe7f51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0. KPI Dashboard</vt:lpstr>
      <vt:lpstr>1. BK1</vt:lpstr>
      <vt:lpstr>2. BK2</vt:lpstr>
      <vt:lpstr>3. BC1</vt:lpstr>
      <vt:lpstr>4. BC2</vt:lpstr>
      <vt:lpstr>5. BC3</vt:lpstr>
      <vt:lpstr>6. O1</vt:lpstr>
      <vt:lpstr>7. O2</vt:lpstr>
      <vt:lpstr>8. O3</vt:lpstr>
      <vt:lpstr>9. WR1</vt:lpstr>
      <vt:lpstr>10. EB1</vt:lpstr>
      <vt:lpstr>11. EB2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Hiensch</dc:creator>
  <cp:lastModifiedBy>Springer, Paul</cp:lastModifiedBy>
  <cp:lastPrinted>2023-07-24T12:23:23Z</cp:lastPrinted>
  <dcterms:created xsi:type="dcterms:W3CDTF">2023-07-20T13:13:37Z</dcterms:created>
  <dcterms:modified xsi:type="dcterms:W3CDTF">2023-11-07T14:58:37Z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0x010100E21B327184BCF84F97015AC857C88A91</vt:lpwstr>
  </property>
  <property fmtid="{D5CDD505-2E9C-101B-9397-08002B2CF9AE}" pid="3" name="MediaServiceImageTags">
    <vt:lpwstr/>
  </property>
</Properties>
</file>