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Hulst\EA\2023\Bestek\"/>
    </mc:Choice>
  </mc:AlternateContent>
  <xr:revisionPtr revIDLastSave="0" documentId="8_{1C01F185-633C-4974-B40D-147C906A7F69}" xr6:coauthVersionLast="47" xr6:coauthVersionMax="47" xr10:uidLastSave="{00000000-0000-0000-0000-000000000000}"/>
  <bookViews>
    <workbookView xWindow="-120" yWindow="-16320" windowWidth="29040" windowHeight="15840" activeTab="2" xr2:uid="{00000000-000D-0000-FFFF-FFFF00000000}"/>
  </bookViews>
  <sheets>
    <sheet name="General Info" sheetId="1" r:id="rId1"/>
    <sheet name="Polisblad" sheetId="4" r:id="rId2"/>
    <sheet name="Bestand dd 1 januari 2023" sheetId="2" r:id="rId3"/>
  </sheets>
  <definedNames>
    <definedName name="_xlnm.Print_Area" localSheetId="2">'Bestand dd 1 januari 2023'!$A$1:$M$105</definedName>
    <definedName name="_xlnm.Print_Area" localSheetId="0">'General Info'!$A$1:$E$21</definedName>
    <definedName name="_xlnm.Print_Area" localSheetId="1">Polisblad!$A$1:$H$21</definedName>
    <definedName name="_xlnm.Print_Titles" localSheetId="2">'Bestand dd 1 januari 2023'!$1:$8</definedName>
    <definedName name="cad">'Bestand dd 1 januari 2023'!$AA$105</definedName>
    <definedName name="Eurokoers">'General Info'!$C$11</definedName>
    <definedName name="ign">'General Info'!$C$5</definedName>
    <definedName name="igo">'General Info'!$C$6</definedName>
    <definedName name="iin">'General Info'!$C$7</definedName>
    <definedName name="iio">'General Info'!$C$8</definedName>
    <definedName name="index">'Bestand dd 1 januari 2023'!$X$105</definedName>
    <definedName name="premieGM">'General Info'!$C$20</definedName>
    <definedName name="premieOW">'General Info'!$C$21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3" i="2" l="1"/>
  <c r="Y63" i="2"/>
  <c r="AA63" i="2" s="1"/>
  <c r="R63" i="2"/>
  <c r="L63" i="2"/>
  <c r="W63" i="2" s="1"/>
  <c r="K63" i="2"/>
  <c r="Z62" i="2"/>
  <c r="Y62" i="2"/>
  <c r="R62" i="2"/>
  <c r="L62" i="2"/>
  <c r="W62" i="2" s="1"/>
  <c r="K62" i="2"/>
  <c r="V62" i="2" s="1"/>
  <c r="R55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76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6" i="2"/>
  <c r="R57" i="2"/>
  <c r="R58" i="2"/>
  <c r="R59" i="2"/>
  <c r="R60" i="2"/>
  <c r="R61" i="2"/>
  <c r="R64" i="2"/>
  <c r="R65" i="2"/>
  <c r="R66" i="2"/>
  <c r="R67" i="2"/>
  <c r="R68" i="2"/>
  <c r="R69" i="2"/>
  <c r="R70" i="2"/>
  <c r="R10" i="2"/>
  <c r="L10" i="2"/>
  <c r="W10" i="2" s="1"/>
  <c r="Y25" i="2"/>
  <c r="Y57" i="2"/>
  <c r="W81" i="2"/>
  <c r="W15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6" i="2"/>
  <c r="Y27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K54" i="2"/>
  <c r="K56" i="2"/>
  <c r="V56" i="2" s="1"/>
  <c r="K58" i="2"/>
  <c r="K59" i="2"/>
  <c r="V59" i="2" s="1"/>
  <c r="K60" i="2"/>
  <c r="K61" i="2"/>
  <c r="K64" i="2"/>
  <c r="V64" i="2" s="1"/>
  <c r="K65" i="2"/>
  <c r="V65" i="2" s="1"/>
  <c r="K66" i="2"/>
  <c r="V66" i="2" s="1"/>
  <c r="K67" i="2"/>
  <c r="V67" i="2" s="1"/>
  <c r="K68" i="2"/>
  <c r="V68" i="2" s="1"/>
  <c r="K69" i="2"/>
  <c r="V69" i="2" s="1"/>
  <c r="L54" i="2"/>
  <c r="W54" i="2" s="1"/>
  <c r="L56" i="2"/>
  <c r="W56" i="2" s="1"/>
  <c r="L57" i="2"/>
  <c r="W57" i="2" s="1"/>
  <c r="L58" i="2"/>
  <c r="W58" i="2" s="1"/>
  <c r="L59" i="2"/>
  <c r="W59" i="2" s="1"/>
  <c r="L60" i="2"/>
  <c r="W60" i="2" s="1"/>
  <c r="L61" i="2"/>
  <c r="W61" i="2" s="1"/>
  <c r="L64" i="2"/>
  <c r="W64" i="2" s="1"/>
  <c r="L65" i="2"/>
  <c r="W65" i="2" s="1"/>
  <c r="L66" i="2"/>
  <c r="W66" i="2" s="1"/>
  <c r="L67" i="2"/>
  <c r="W67" i="2" s="1"/>
  <c r="L68" i="2"/>
  <c r="W68" i="2" s="1"/>
  <c r="L69" i="2"/>
  <c r="W69" i="2" s="1"/>
  <c r="L70" i="2"/>
  <c r="W70" i="2" s="1"/>
  <c r="Z56" i="2"/>
  <c r="Z57" i="2"/>
  <c r="Z58" i="2"/>
  <c r="Z59" i="2"/>
  <c r="Z60" i="2"/>
  <c r="Z61" i="2"/>
  <c r="Z64" i="2"/>
  <c r="Z65" i="2"/>
  <c r="Z66" i="2"/>
  <c r="Z67" i="2"/>
  <c r="Z68" i="2"/>
  <c r="Z69" i="2"/>
  <c r="Z70" i="2"/>
  <c r="Y56" i="2"/>
  <c r="Y58" i="2"/>
  <c r="Y59" i="2"/>
  <c r="Y60" i="2"/>
  <c r="Y61" i="2"/>
  <c r="Y64" i="2"/>
  <c r="Y65" i="2"/>
  <c r="Y66" i="2"/>
  <c r="Y67" i="2"/>
  <c r="Y68" i="2"/>
  <c r="Y69" i="2"/>
  <c r="Y70" i="2"/>
  <c r="L76" i="2"/>
  <c r="W76" i="2" s="1"/>
  <c r="K76" i="2"/>
  <c r="V76" i="2" s="1"/>
  <c r="P102" i="2"/>
  <c r="Q102" i="2"/>
  <c r="T102" i="2"/>
  <c r="S102" i="2"/>
  <c r="L101" i="2"/>
  <c r="K101" i="2"/>
  <c r="L100" i="2"/>
  <c r="W100" i="2" s="1"/>
  <c r="K100" i="2"/>
  <c r="V100" i="2" s="1"/>
  <c r="L99" i="2"/>
  <c r="W99" i="2" s="1"/>
  <c r="K99" i="2"/>
  <c r="L98" i="2"/>
  <c r="W98" i="2" s="1"/>
  <c r="K98" i="2"/>
  <c r="L97" i="2"/>
  <c r="K97" i="2"/>
  <c r="V97" i="2" s="1"/>
  <c r="L96" i="2"/>
  <c r="W96" i="2" s="1"/>
  <c r="K96" i="2"/>
  <c r="V96" i="2" s="1"/>
  <c r="L95" i="2"/>
  <c r="K95" i="2"/>
  <c r="V95" i="2" s="1"/>
  <c r="L94" i="2"/>
  <c r="W94" i="2" s="1"/>
  <c r="K94" i="2"/>
  <c r="V94" i="2" s="1"/>
  <c r="L93" i="2"/>
  <c r="W93" i="2" s="1"/>
  <c r="K93" i="2"/>
  <c r="V93" i="2" s="1"/>
  <c r="L92" i="2"/>
  <c r="W92" i="2" s="1"/>
  <c r="K92" i="2"/>
  <c r="V92" i="2" s="1"/>
  <c r="L91" i="2"/>
  <c r="W91" i="2" s="1"/>
  <c r="K91" i="2"/>
  <c r="V91" i="2" s="1"/>
  <c r="L90" i="2"/>
  <c r="W90" i="2" s="1"/>
  <c r="K90" i="2"/>
  <c r="V90" i="2" s="1"/>
  <c r="L89" i="2"/>
  <c r="W89" i="2" s="1"/>
  <c r="K89" i="2"/>
  <c r="V89" i="2" s="1"/>
  <c r="L88" i="2"/>
  <c r="W88" i="2" s="1"/>
  <c r="K88" i="2"/>
  <c r="L87" i="2"/>
  <c r="K87" i="2"/>
  <c r="V87" i="2" s="1"/>
  <c r="L86" i="2"/>
  <c r="W86" i="2" s="1"/>
  <c r="K86" i="2"/>
  <c r="V86" i="2" s="1"/>
  <c r="L85" i="2"/>
  <c r="W85" i="2" s="1"/>
  <c r="K85" i="2"/>
  <c r="V85" i="2" s="1"/>
  <c r="L84" i="2"/>
  <c r="W84" i="2" s="1"/>
  <c r="K84" i="2"/>
  <c r="L83" i="2"/>
  <c r="W83" i="2" s="1"/>
  <c r="K83" i="2"/>
  <c r="V83" i="2" s="1"/>
  <c r="L82" i="2"/>
  <c r="W82" i="2" s="1"/>
  <c r="K82" i="2"/>
  <c r="V82" i="2" s="1"/>
  <c r="K81" i="2"/>
  <c r="V81" i="2" s="1"/>
  <c r="L80" i="2"/>
  <c r="W80" i="2" s="1"/>
  <c r="K80" i="2"/>
  <c r="L79" i="2"/>
  <c r="W79" i="2" s="1"/>
  <c r="K79" i="2"/>
  <c r="V79" i="2" s="1"/>
  <c r="L78" i="2"/>
  <c r="W78" i="2" s="1"/>
  <c r="K78" i="2"/>
  <c r="V78" i="2" s="1"/>
  <c r="L77" i="2"/>
  <c r="W77" i="2" s="1"/>
  <c r="K77" i="2"/>
  <c r="V77" i="2" s="1"/>
  <c r="K10" i="2"/>
  <c r="V10" i="2" s="1"/>
  <c r="K11" i="2"/>
  <c r="K12" i="2"/>
  <c r="V12" i="2" s="1"/>
  <c r="K13" i="2"/>
  <c r="V13" i="2" s="1"/>
  <c r="K14" i="2"/>
  <c r="V14" i="2" s="1"/>
  <c r="K15" i="2"/>
  <c r="M15" i="2" s="1"/>
  <c r="N15" i="2" s="1"/>
  <c r="K16" i="2"/>
  <c r="V16" i="2" s="1"/>
  <c r="K17" i="2"/>
  <c r="V17" i="2" s="1"/>
  <c r="K18" i="2"/>
  <c r="V18" i="2" s="1"/>
  <c r="K19" i="2"/>
  <c r="V19" i="2" s="1"/>
  <c r="K20" i="2"/>
  <c r="V20" i="2" s="1"/>
  <c r="K21" i="2"/>
  <c r="V21" i="2" s="1"/>
  <c r="K22" i="2"/>
  <c r="V22" i="2" s="1"/>
  <c r="K23" i="2"/>
  <c r="V23" i="2" s="1"/>
  <c r="K24" i="2"/>
  <c r="V24" i="2" s="1"/>
  <c r="K26" i="2"/>
  <c r="K27" i="2"/>
  <c r="V27" i="2" s="1"/>
  <c r="K28" i="2"/>
  <c r="K29" i="2"/>
  <c r="V29" i="2" s="1"/>
  <c r="K30" i="2"/>
  <c r="V30" i="2" s="1"/>
  <c r="K31" i="2"/>
  <c r="V31" i="2" s="1"/>
  <c r="K32" i="2"/>
  <c r="V32" i="2" s="1"/>
  <c r="K33" i="2"/>
  <c r="V33" i="2" s="1"/>
  <c r="K34" i="2"/>
  <c r="V34" i="2" s="1"/>
  <c r="K35" i="2"/>
  <c r="V35" i="2" s="1"/>
  <c r="K36" i="2"/>
  <c r="V36" i="2" s="1"/>
  <c r="K37" i="2"/>
  <c r="V37" i="2" s="1"/>
  <c r="K38" i="2"/>
  <c r="V38" i="2" s="1"/>
  <c r="K39" i="2"/>
  <c r="K40" i="2"/>
  <c r="V40" i="2" s="1"/>
  <c r="K41" i="2"/>
  <c r="V41" i="2" s="1"/>
  <c r="K42" i="2"/>
  <c r="V42" i="2" s="1"/>
  <c r="K43" i="2"/>
  <c r="K44" i="2"/>
  <c r="V44" i="2" s="1"/>
  <c r="K45" i="2"/>
  <c r="V45" i="2" s="1"/>
  <c r="K46" i="2"/>
  <c r="V46" i="2" s="1"/>
  <c r="K47" i="2"/>
  <c r="V47" i="2" s="1"/>
  <c r="K48" i="2"/>
  <c r="V48" i="2" s="1"/>
  <c r="K49" i="2"/>
  <c r="V49" i="2" s="1"/>
  <c r="K50" i="2"/>
  <c r="V50" i="2" s="1"/>
  <c r="K51" i="2"/>
  <c r="V51" i="2" s="1"/>
  <c r="K52" i="2"/>
  <c r="V52" i="2" s="1"/>
  <c r="K53" i="2"/>
  <c r="V53" i="2" s="1"/>
  <c r="K70" i="2"/>
  <c r="V70" i="2" s="1"/>
  <c r="L11" i="2"/>
  <c r="W11" i="2" s="1"/>
  <c r="L12" i="2"/>
  <c r="W12" i="2" s="1"/>
  <c r="L13" i="2"/>
  <c r="L14" i="2"/>
  <c r="L16" i="2"/>
  <c r="W16" i="2" s="1"/>
  <c r="L17" i="2"/>
  <c r="W17" i="2" s="1"/>
  <c r="L18" i="2"/>
  <c r="W18" i="2" s="1"/>
  <c r="L19" i="2"/>
  <c r="W19" i="2" s="1"/>
  <c r="L20" i="2"/>
  <c r="W20" i="2" s="1"/>
  <c r="L21" i="2"/>
  <c r="W21" i="2" s="1"/>
  <c r="L22" i="2"/>
  <c r="W22" i="2" s="1"/>
  <c r="L23" i="2"/>
  <c r="W23" i="2" s="1"/>
  <c r="L24" i="2"/>
  <c r="W24" i="2" s="1"/>
  <c r="L25" i="2"/>
  <c r="L26" i="2"/>
  <c r="W26" i="2" s="1"/>
  <c r="L27" i="2"/>
  <c r="W27" i="2" s="1"/>
  <c r="L28" i="2"/>
  <c r="W28" i="2" s="1"/>
  <c r="L29" i="2"/>
  <c r="L30" i="2"/>
  <c r="W30" i="2" s="1"/>
  <c r="L31" i="2"/>
  <c r="W31" i="2" s="1"/>
  <c r="L32" i="2"/>
  <c r="W32" i="2" s="1"/>
  <c r="L33" i="2"/>
  <c r="W33" i="2" s="1"/>
  <c r="L34" i="2"/>
  <c r="L35" i="2"/>
  <c r="W35" i="2" s="1"/>
  <c r="L36" i="2"/>
  <c r="W36" i="2" s="1"/>
  <c r="L37" i="2"/>
  <c r="W37" i="2" s="1"/>
  <c r="L38" i="2"/>
  <c r="W38" i="2" s="1"/>
  <c r="L39" i="2"/>
  <c r="W39" i="2" s="1"/>
  <c r="L40" i="2"/>
  <c r="W40" i="2" s="1"/>
  <c r="L41" i="2"/>
  <c r="W41" i="2" s="1"/>
  <c r="L42" i="2"/>
  <c r="W42" i="2" s="1"/>
  <c r="L43" i="2"/>
  <c r="W43" i="2" s="1"/>
  <c r="L44" i="2"/>
  <c r="W44" i="2" s="1"/>
  <c r="L45" i="2"/>
  <c r="W45" i="2" s="1"/>
  <c r="L46" i="2"/>
  <c r="L47" i="2"/>
  <c r="W47" i="2" s="1"/>
  <c r="L48" i="2"/>
  <c r="W48" i="2" s="1"/>
  <c r="L49" i="2"/>
  <c r="W49" i="2" s="1"/>
  <c r="L50" i="2"/>
  <c r="W50" i="2" s="1"/>
  <c r="L51" i="2"/>
  <c r="W51" i="2" s="1"/>
  <c r="L52" i="2"/>
  <c r="W52" i="2" s="1"/>
  <c r="L53" i="2"/>
  <c r="W53" i="2" s="1"/>
  <c r="Y95" i="2"/>
  <c r="Z95" i="2"/>
  <c r="Y97" i="2"/>
  <c r="Z97" i="2"/>
  <c r="Y98" i="2"/>
  <c r="Z98" i="2"/>
  <c r="Y96" i="2"/>
  <c r="Z96" i="2"/>
  <c r="Y99" i="2"/>
  <c r="Z99" i="2"/>
  <c r="Y94" i="2"/>
  <c r="Z94" i="2"/>
  <c r="Y93" i="2"/>
  <c r="Z93" i="2"/>
  <c r="Y10" i="2"/>
  <c r="Y76" i="2"/>
  <c r="Z76" i="2"/>
  <c r="Y100" i="2"/>
  <c r="Z100" i="2"/>
  <c r="Y101" i="2"/>
  <c r="Z101" i="2"/>
  <c r="T71" i="2"/>
  <c r="S71" i="2"/>
  <c r="E12" i="4"/>
  <c r="D11" i="4"/>
  <c r="E10" i="4"/>
  <c r="D9" i="4"/>
  <c r="K57" i="2"/>
  <c r="V57" i="2" s="1"/>
  <c r="Q71" i="2"/>
  <c r="U102" i="2"/>
  <c r="Z10" i="2"/>
  <c r="Y28" i="2"/>
  <c r="K25" i="2"/>
  <c r="V25" i="2" s="1"/>
  <c r="P71" i="2"/>
  <c r="U71" i="2"/>
  <c r="AA62" i="2" l="1"/>
  <c r="M63" i="2"/>
  <c r="N63" i="2" s="1"/>
  <c r="V63" i="2"/>
  <c r="X63" i="2" s="1"/>
  <c r="X62" i="2"/>
  <c r="M62" i="2"/>
  <c r="N62" i="2" s="1"/>
  <c r="AA54" i="2"/>
  <c r="AA46" i="2"/>
  <c r="AA27" i="2"/>
  <c r="AA19" i="2"/>
  <c r="AA20" i="2"/>
  <c r="AA34" i="2"/>
  <c r="M14" i="2"/>
  <c r="N14" i="2" s="1"/>
  <c r="AA17" i="2"/>
  <c r="AA42" i="2"/>
  <c r="AA38" i="2"/>
  <c r="AA21" i="2"/>
  <c r="AA77" i="2"/>
  <c r="X19" i="2"/>
  <c r="M96" i="2"/>
  <c r="N96" i="2" s="1"/>
  <c r="AA15" i="2"/>
  <c r="AA53" i="2"/>
  <c r="M51" i="2"/>
  <c r="N51" i="2" s="1"/>
  <c r="M29" i="2"/>
  <c r="N29" i="2" s="1"/>
  <c r="X69" i="2"/>
  <c r="W29" i="2"/>
  <c r="X29" i="2" s="1"/>
  <c r="AA12" i="2"/>
  <c r="AA87" i="2"/>
  <c r="AA50" i="2"/>
  <c r="X45" i="2"/>
  <c r="M67" i="2"/>
  <c r="N67" i="2" s="1"/>
  <c r="AA56" i="2"/>
  <c r="AA31" i="2"/>
  <c r="X81" i="2"/>
  <c r="AA41" i="2"/>
  <c r="AA35" i="2"/>
  <c r="X86" i="2"/>
  <c r="X92" i="2"/>
  <c r="X96" i="2"/>
  <c r="X67" i="2"/>
  <c r="AA29" i="2"/>
  <c r="M21" i="2"/>
  <c r="N21" i="2" s="1"/>
  <c r="M84" i="2"/>
  <c r="N84" i="2" s="1"/>
  <c r="AA81" i="2"/>
  <c r="M99" i="2"/>
  <c r="N99" i="2" s="1"/>
  <c r="AA14" i="2"/>
  <c r="S105" i="2"/>
  <c r="AA26" i="2"/>
  <c r="AA13" i="2"/>
  <c r="AA37" i="2"/>
  <c r="AA23" i="2"/>
  <c r="AA51" i="2"/>
  <c r="AA48" i="2"/>
  <c r="AA36" i="2"/>
  <c r="X20" i="2"/>
  <c r="AA83" i="2"/>
  <c r="X32" i="2"/>
  <c r="AA11" i="2"/>
  <c r="M40" i="2"/>
  <c r="N40" i="2" s="1"/>
  <c r="M30" i="2"/>
  <c r="N30" i="2" s="1"/>
  <c r="X93" i="2"/>
  <c r="V84" i="2"/>
  <c r="X84" i="2" s="1"/>
  <c r="M91" i="2"/>
  <c r="N91" i="2" s="1"/>
  <c r="M32" i="2"/>
  <c r="N32" i="2" s="1"/>
  <c r="AA49" i="2"/>
  <c r="AA91" i="2"/>
  <c r="AA85" i="2"/>
  <c r="M86" i="2"/>
  <c r="N86" i="2" s="1"/>
  <c r="M25" i="2"/>
  <c r="N25" i="2" s="1"/>
  <c r="X10" i="2"/>
  <c r="AA16" i="2"/>
  <c r="AA90" i="2"/>
  <c r="AA78" i="2"/>
  <c r="M82" i="2"/>
  <c r="N82" i="2" s="1"/>
  <c r="X31" i="2"/>
  <c r="X16" i="2"/>
  <c r="X64" i="2"/>
  <c r="AA64" i="2"/>
  <c r="M50" i="2"/>
  <c r="N50" i="2" s="1"/>
  <c r="X27" i="2"/>
  <c r="M27" i="2"/>
  <c r="N27" i="2" s="1"/>
  <c r="M95" i="2"/>
  <c r="N95" i="2" s="1"/>
  <c r="X30" i="2"/>
  <c r="M10" i="2"/>
  <c r="N10" i="2" s="1"/>
  <c r="AA69" i="2"/>
  <c r="AA59" i="2"/>
  <c r="AA30" i="2"/>
  <c r="M90" i="2"/>
  <c r="N90" i="2" s="1"/>
  <c r="M44" i="2"/>
  <c r="N44" i="2" s="1"/>
  <c r="M56" i="2"/>
  <c r="N56" i="2" s="1"/>
  <c r="M57" i="2"/>
  <c r="N57" i="2" s="1"/>
  <c r="AA101" i="2"/>
  <c r="X18" i="2"/>
  <c r="W95" i="2"/>
  <c r="X95" i="2" s="1"/>
  <c r="V99" i="2"/>
  <c r="X99" i="2" s="1"/>
  <c r="AA68" i="2"/>
  <c r="AA97" i="2"/>
  <c r="Z71" i="2"/>
  <c r="X37" i="2"/>
  <c r="X79" i="2"/>
  <c r="AA57" i="2"/>
  <c r="AA52" i="2"/>
  <c r="AA45" i="2"/>
  <c r="AA33" i="2"/>
  <c r="AA43" i="2"/>
  <c r="AA89" i="2"/>
  <c r="AA84" i="2"/>
  <c r="M36" i="2"/>
  <c r="N36" i="2" s="1"/>
  <c r="M92" i="2"/>
  <c r="N92" i="2" s="1"/>
  <c r="M94" i="2"/>
  <c r="N94" i="2" s="1"/>
  <c r="M12" i="2"/>
  <c r="N12" i="2" s="1"/>
  <c r="AA95" i="2"/>
  <c r="M80" i="2"/>
  <c r="N80" i="2" s="1"/>
  <c r="X83" i="2"/>
  <c r="X90" i="2"/>
  <c r="AA44" i="2"/>
  <c r="AA24" i="2"/>
  <c r="AA18" i="2"/>
  <c r="AA32" i="2"/>
  <c r="AA25" i="2"/>
  <c r="X77" i="2"/>
  <c r="M101" i="2"/>
  <c r="N101" i="2" s="1"/>
  <c r="M65" i="2"/>
  <c r="N65" i="2" s="1"/>
  <c r="X56" i="2"/>
  <c r="M53" i="2"/>
  <c r="N53" i="2" s="1"/>
  <c r="M89" i="2"/>
  <c r="N89" i="2" s="1"/>
  <c r="M19" i="2"/>
  <c r="N19" i="2" s="1"/>
  <c r="X70" i="2"/>
  <c r="R71" i="2"/>
  <c r="X40" i="2"/>
  <c r="W25" i="2"/>
  <c r="X25" i="2" s="1"/>
  <c r="M70" i="2"/>
  <c r="N70" i="2" s="1"/>
  <c r="X48" i="2"/>
  <c r="X21" i="2"/>
  <c r="V80" i="2"/>
  <c r="X80" i="2" s="1"/>
  <c r="Q105" i="2"/>
  <c r="AA96" i="2"/>
  <c r="M52" i="2"/>
  <c r="N52" i="2" s="1"/>
  <c r="X85" i="2"/>
  <c r="R102" i="2"/>
  <c r="AA70" i="2"/>
  <c r="AA60" i="2"/>
  <c r="M60" i="2"/>
  <c r="N60" i="2" s="1"/>
  <c r="AA39" i="2"/>
  <c r="AA88" i="2"/>
  <c r="T105" i="2"/>
  <c r="X52" i="2"/>
  <c r="X22" i="2"/>
  <c r="L71" i="2"/>
  <c r="F10" i="4" s="1"/>
  <c r="X68" i="2"/>
  <c r="AA82" i="2"/>
  <c r="M16" i="2"/>
  <c r="N16" i="2" s="1"/>
  <c r="AA93" i="2"/>
  <c r="AA98" i="2"/>
  <c r="X51" i="2"/>
  <c r="M13" i="2"/>
  <c r="N13" i="2" s="1"/>
  <c r="X100" i="2"/>
  <c r="X76" i="2"/>
  <c r="M78" i="2"/>
  <c r="N78" i="2" s="1"/>
  <c r="X65" i="2"/>
  <c r="AA94" i="2"/>
  <c r="X42" i="2"/>
  <c r="X23" i="2"/>
  <c r="AA58" i="2"/>
  <c r="M58" i="2"/>
  <c r="N58" i="2" s="1"/>
  <c r="AA86" i="2"/>
  <c r="M87" i="2"/>
  <c r="N87" i="2" s="1"/>
  <c r="M38" i="2"/>
  <c r="N38" i="2" s="1"/>
  <c r="U105" i="2"/>
  <c r="F17" i="4" s="1"/>
  <c r="AA100" i="2"/>
  <c r="X82" i="2"/>
  <c r="X66" i="2"/>
  <c r="AA80" i="2"/>
  <c r="X89" i="2"/>
  <c r="X78" i="2"/>
  <c r="M85" i="2"/>
  <c r="N85" i="2" s="1"/>
  <c r="M23" i="2"/>
  <c r="N23" i="2" s="1"/>
  <c r="X57" i="2"/>
  <c r="W13" i="2"/>
  <c r="X13" i="2" s="1"/>
  <c r="M68" i="2"/>
  <c r="N68" i="2" s="1"/>
  <c r="AA67" i="2"/>
  <c r="Y71" i="2"/>
  <c r="M22" i="2"/>
  <c r="N22" i="2" s="1"/>
  <c r="M42" i="2"/>
  <c r="N42" i="2" s="1"/>
  <c r="M81" i="2"/>
  <c r="N81" i="2" s="1"/>
  <c r="W87" i="2"/>
  <c r="X87" i="2" s="1"/>
  <c r="M76" i="2"/>
  <c r="N76" i="2" s="1"/>
  <c r="AA66" i="2"/>
  <c r="V60" i="2"/>
  <c r="X60" i="2" s="1"/>
  <c r="AA40" i="2"/>
  <c r="AA28" i="2"/>
  <c r="AA79" i="2"/>
  <c r="X59" i="2"/>
  <c r="AA92" i="2"/>
  <c r="M48" i="2"/>
  <c r="N48" i="2" s="1"/>
  <c r="M47" i="2"/>
  <c r="N47" i="2" s="1"/>
  <c r="M88" i="2"/>
  <c r="N88" i="2" s="1"/>
  <c r="AA10" i="2"/>
  <c r="V88" i="2"/>
  <c r="X88" i="2" s="1"/>
  <c r="M66" i="2"/>
  <c r="N66" i="2" s="1"/>
  <c r="M77" i="2"/>
  <c r="N77" i="2" s="1"/>
  <c r="M100" i="2"/>
  <c r="N100" i="2" s="1"/>
  <c r="M69" i="2"/>
  <c r="N69" i="2" s="1"/>
  <c r="M31" i="2"/>
  <c r="N31" i="2" s="1"/>
  <c r="AA61" i="2"/>
  <c r="K102" i="2"/>
  <c r="F11" i="4" s="1"/>
  <c r="M18" i="2"/>
  <c r="N18" i="2" s="1"/>
  <c r="X41" i="2"/>
  <c r="X36" i="2"/>
  <c r="X33" i="2"/>
  <c r="V15" i="2"/>
  <c r="X15" i="2" s="1"/>
  <c r="M93" i="2"/>
  <c r="N93" i="2" s="1"/>
  <c r="M83" i="2"/>
  <c r="N83" i="2" s="1"/>
  <c r="M41" i="2"/>
  <c r="N41" i="2" s="1"/>
  <c r="M59" i="2"/>
  <c r="N59" i="2" s="1"/>
  <c r="AA99" i="2"/>
  <c r="X50" i="2"/>
  <c r="X47" i="2"/>
  <c r="M49" i="2"/>
  <c r="N49" i="2" s="1"/>
  <c r="X17" i="2"/>
  <c r="M17" i="2"/>
  <c r="N17" i="2" s="1"/>
  <c r="M79" i="2"/>
  <c r="N79" i="2" s="1"/>
  <c r="AA65" i="2"/>
  <c r="M64" i="2"/>
  <c r="N64" i="2" s="1"/>
  <c r="AA22" i="2"/>
  <c r="K71" i="2"/>
  <c r="V58" i="2"/>
  <c r="X58" i="2" s="1"/>
  <c r="X12" i="2"/>
  <c r="X53" i="2"/>
  <c r="P105" i="2"/>
  <c r="M45" i="2"/>
  <c r="N45" i="2" s="1"/>
  <c r="W14" i="2"/>
  <c r="X14" i="2" s="1"/>
  <c r="X91" i="2"/>
  <c r="X94" i="2"/>
  <c r="AA47" i="2"/>
  <c r="Y102" i="2"/>
  <c r="AA76" i="2"/>
  <c r="V43" i="2"/>
  <c r="X43" i="2" s="1"/>
  <c r="M43" i="2"/>
  <c r="N43" i="2" s="1"/>
  <c r="X35" i="2"/>
  <c r="V26" i="2"/>
  <c r="X26" i="2" s="1"/>
  <c r="M26" i="2"/>
  <c r="N26" i="2" s="1"/>
  <c r="M97" i="2"/>
  <c r="W97" i="2"/>
  <c r="L102" i="2"/>
  <c r="M54" i="2"/>
  <c r="N54" i="2" s="1"/>
  <c r="V54" i="2"/>
  <c r="X54" i="2" s="1"/>
  <c r="M34" i="2"/>
  <c r="N34" i="2" s="1"/>
  <c r="W34" i="2"/>
  <c r="X34" i="2" s="1"/>
  <c r="M35" i="2"/>
  <c r="N35" i="2" s="1"/>
  <c r="X24" i="2"/>
  <c r="M20" i="2"/>
  <c r="N20" i="2" s="1"/>
  <c r="V98" i="2"/>
  <c r="M98" i="2"/>
  <c r="N98" i="2" s="1"/>
  <c r="Z102" i="2"/>
  <c r="M24" i="2"/>
  <c r="N24" i="2" s="1"/>
  <c r="V11" i="2"/>
  <c r="M11" i="2"/>
  <c r="N11" i="2" s="1"/>
  <c r="M39" i="2"/>
  <c r="N39" i="2" s="1"/>
  <c r="V39" i="2"/>
  <c r="X39" i="2" s="1"/>
  <c r="M33" i="2"/>
  <c r="N33" i="2" s="1"/>
  <c r="W46" i="2"/>
  <c r="X46" i="2" s="1"/>
  <c r="M46" i="2"/>
  <c r="N46" i="2" s="1"/>
  <c r="X38" i="2"/>
  <c r="V28" i="2"/>
  <c r="X28" i="2" s="1"/>
  <c r="M28" i="2"/>
  <c r="N28" i="2" s="1"/>
  <c r="V61" i="2"/>
  <c r="X61" i="2" s="1"/>
  <c r="M61" i="2"/>
  <c r="N61" i="2" s="1"/>
  <c r="X49" i="2"/>
  <c r="X44" i="2"/>
  <c r="M37" i="2"/>
  <c r="N37" i="2" s="1"/>
  <c r="K105" i="2" l="1"/>
  <c r="Z105" i="2"/>
  <c r="Y105" i="2"/>
  <c r="R105" i="2"/>
  <c r="F9" i="4"/>
  <c r="AA102" i="2"/>
  <c r="AA71" i="2"/>
  <c r="X97" i="2"/>
  <c r="W102" i="2"/>
  <c r="M102" i="2"/>
  <c r="N97" i="2"/>
  <c r="N102" i="2" s="1"/>
  <c r="L105" i="2"/>
  <c r="F12" i="4"/>
  <c r="X11" i="2"/>
  <c r="X71" i="2" s="1"/>
  <c r="V71" i="2"/>
  <c r="W71" i="2"/>
  <c r="M71" i="2"/>
  <c r="N71" i="2"/>
  <c r="X98" i="2"/>
  <c r="V102" i="2"/>
  <c r="AA105" i="2" l="1"/>
  <c r="F18" i="4" s="1"/>
  <c r="F19" i="4" s="1"/>
  <c r="W105" i="2"/>
  <c r="F14" i="4"/>
  <c r="F29" i="4" s="1"/>
  <c r="M105" i="2"/>
  <c r="N105" i="2"/>
  <c r="V105" i="2"/>
  <c r="X102" i="2"/>
  <c r="X105" i="2" s="1"/>
  <c r="F20" i="4" s="1"/>
  <c r="H21" i="4" s="1"/>
  <c r="F21" i="4" l="1"/>
</calcChain>
</file>

<file path=xl/sharedStrings.xml><?xml version="1.0" encoding="utf-8"?>
<sst xmlns="http://schemas.openxmlformats.org/spreadsheetml/2006/main" count="464" uniqueCount="312">
  <si>
    <t>Indexcijfers:</t>
  </si>
  <si>
    <t>Omschrijving:</t>
  </si>
  <si>
    <t>Code</t>
  </si>
  <si>
    <t>Indexcijfer:</t>
  </si>
  <si>
    <t>ign</t>
  </si>
  <si>
    <t>igo</t>
  </si>
  <si>
    <t>iin</t>
  </si>
  <si>
    <t>iio</t>
  </si>
  <si>
    <t>Premietarieven:</t>
  </si>
  <si>
    <t>Tarief in %o:</t>
  </si>
  <si>
    <t>Adres:</t>
  </si>
  <si>
    <t>Gebouwen</t>
  </si>
  <si>
    <t>Premie in</t>
  </si>
  <si>
    <t>Inventaris:</t>
  </si>
  <si>
    <t>Totaal Verz.</t>
  </si>
  <si>
    <t>Straat:</t>
  </si>
  <si>
    <t>Plaats:</t>
  </si>
  <si>
    <t>Index:</t>
  </si>
  <si>
    <t>Gemeentelijk Bezit</t>
  </si>
  <si>
    <t>Totaal:</t>
  </si>
  <si>
    <t>Eurokoers</t>
  </si>
  <si>
    <t>in EUR:</t>
  </si>
  <si>
    <t>waarde in EUR:</t>
  </si>
  <si>
    <t>EUR:</t>
  </si>
  <si>
    <t>Index</t>
  </si>
  <si>
    <t>Bedrag in EUR:</t>
  </si>
  <si>
    <t>Gemeentelijk Bezit:</t>
  </si>
  <si>
    <t>Totaal Gemeentelijk Bezit:</t>
  </si>
  <si>
    <t>Gebouwen TG Nieuw:</t>
  </si>
  <si>
    <t>Gebouwen TG Oud:</t>
  </si>
  <si>
    <t>Inventaris TB Nieuw:</t>
  </si>
  <si>
    <t>Inventaris TB Oud:</t>
  </si>
  <si>
    <t xml:space="preserve">Primair en Voortgezet Onderwijs: </t>
  </si>
  <si>
    <t>Totaal Primair en Voortgezet Onderwijs:</t>
  </si>
  <si>
    <t>TG</t>
  </si>
  <si>
    <t>TB</t>
  </si>
  <si>
    <t>Onderwijs</t>
  </si>
  <si>
    <t>Te verrekenen:</t>
  </si>
  <si>
    <t>premie gem.bezit</t>
  </si>
  <si>
    <t>premie onderwijs</t>
  </si>
  <si>
    <t>Totaal</t>
  </si>
  <si>
    <t>Inventaris</t>
  </si>
  <si>
    <t xml:space="preserve"> </t>
  </si>
  <si>
    <t>Instructies voor het bijwerken van dit bestand:</t>
  </si>
  <si>
    <t>Algemeen:</t>
  </si>
  <si>
    <t>In deze spreadsheet zijn alleen die kolommen zichtbaar gemaakt die voor u voor het bijwerken van belang zijn.</t>
  </si>
  <si>
    <t>De niet zichtbare kolommen zijn verborgen, omdat zich daarin rekenformules bevinden die niet mogen worden overschreven of gewist.</t>
  </si>
  <si>
    <t>De wijzigingen van de verzekerde waarden dienen handmatig uitsluitend en alleen in de kolommen M en N te worden aangebracht.</t>
  </si>
  <si>
    <t>Wijziging van bedragen op bestaande objecten</t>
  </si>
  <si>
    <t>Het reeds vermelde bedrag in de desbetreffende regel van kolom M en N waarnodig met het nieuwe bedrag overschrijven. (Alleen het getal invoeren)</t>
  </si>
  <si>
    <t>Afvoering van bestaande objecten:</t>
  </si>
  <si>
    <t>Het reeds vermelde bedrag in de desbetreffende regel van kolom M en N waar van toepassing SVP met het getal 0 overschrijven.</t>
  </si>
  <si>
    <t>Let op: Ofschoon het object moet worden afgevoerd dient de regel zelf nog te blijven staan.</t>
  </si>
  <si>
    <t>Derhalve zoals vermeld alleen het verzekerde bedrag op 0 stellen. Meer niet! De regel zelf laten staan!</t>
  </si>
  <si>
    <t>Opvoering van nieuwe objecten:</t>
  </si>
  <si>
    <t>Onder bijna iedere sectie zijn een aantal regels aangemaakt die met "Nieuwe Objecten"begint.</t>
  </si>
  <si>
    <t>Neem zo'n regel. Vul de textuele omschrijvingen in in de kolommen A t/m E.</t>
  </si>
  <si>
    <t>En vul dan in die regel de verzekerde waarden in in de kolommen M en N waar nodig.</t>
  </si>
  <si>
    <t>Alle niet genoemde verborgen kolommen worden vanzelf op de achtergrond aangepast.</t>
  </si>
  <si>
    <t>CAD:</t>
  </si>
  <si>
    <t>incl. 2,5% duurzaamheid</t>
  </si>
  <si>
    <t xml:space="preserve">Grote Markt </t>
  </si>
  <si>
    <t>Hof te Zandeplein</t>
  </si>
  <si>
    <t>Zandstraat</t>
  </si>
  <si>
    <t>Sportlaan</t>
  </si>
  <si>
    <t>Wilgenstraat</t>
  </si>
  <si>
    <t>Bossestraat/Wilgenstraat</t>
  </si>
  <si>
    <t>Hulsterloostraat</t>
  </si>
  <si>
    <t>Emmastraat</t>
  </si>
  <si>
    <t>Badhuisweg</t>
  </si>
  <si>
    <t>Steenstraat</t>
  </si>
  <si>
    <t>Carillon</t>
  </si>
  <si>
    <t>Rapenburg</t>
  </si>
  <si>
    <t>Groenendijk</t>
  </si>
  <si>
    <t>Fred. Hendrikstraat</t>
  </si>
  <si>
    <t>Veerstoep</t>
  </si>
  <si>
    <t>Wilhelminastraat</t>
  </si>
  <si>
    <t>Malpertuuslaan</t>
  </si>
  <si>
    <t>Dorpstraat</t>
  </si>
  <si>
    <t>Tragel</t>
  </si>
  <si>
    <t>Kamillestraat</t>
  </si>
  <si>
    <t>Woestijneplein</t>
  </si>
  <si>
    <t>James Cookstraat</t>
  </si>
  <si>
    <t>Lepelstraat</t>
  </si>
  <si>
    <t xml:space="preserve">Meridiaan </t>
  </si>
  <si>
    <t xml:space="preserve">Overdamstraat </t>
  </si>
  <si>
    <t>Overdamstraat</t>
  </si>
  <si>
    <t xml:space="preserve">v.d. Maelstedeweg </t>
  </si>
  <si>
    <t>De Groote Kreek</t>
  </si>
  <si>
    <t>Oceanie 2/ Globe 4</t>
  </si>
  <si>
    <t>Glacisweg</t>
  </si>
  <si>
    <t>Zoutestraat</t>
  </si>
  <si>
    <t>Havenstraat</t>
  </si>
  <si>
    <t xml:space="preserve">Hulsterweg </t>
  </si>
  <si>
    <t>Hulst</t>
  </si>
  <si>
    <t>Kloosterzande</t>
  </si>
  <si>
    <t>Vogelwaarde</t>
  </si>
  <si>
    <t>Nieuw Namen</t>
  </si>
  <si>
    <t>St. Jansteen</t>
  </si>
  <si>
    <t>Kuitaart</t>
  </si>
  <si>
    <t>Walsoorden</t>
  </si>
  <si>
    <t>Clinge</t>
  </si>
  <si>
    <t>Graauw</t>
  </si>
  <si>
    <t xml:space="preserve">Hulst </t>
  </si>
  <si>
    <t>no.</t>
  </si>
  <si>
    <t>4-6</t>
  </si>
  <si>
    <t>75B</t>
  </si>
  <si>
    <t>12D</t>
  </si>
  <si>
    <t>22 en 24</t>
  </si>
  <si>
    <t>21 t/m 41 one</t>
  </si>
  <si>
    <t>6-8</t>
  </si>
  <si>
    <t>2 en 4</t>
  </si>
  <si>
    <t>6c</t>
  </si>
  <si>
    <t>42a</t>
  </si>
  <si>
    <t>Gebruik:</t>
  </si>
  <si>
    <t>Postcode</t>
  </si>
  <si>
    <t>4561 EA</t>
  </si>
  <si>
    <t>4587 CK</t>
  </si>
  <si>
    <t>4561 KZ</t>
  </si>
  <si>
    <t>4581 AM</t>
  </si>
  <si>
    <t>4581 BE</t>
  </si>
  <si>
    <t>4564 AH</t>
  </si>
  <si>
    <t>4561 AR</t>
  </si>
  <si>
    <t>4581 AB</t>
  </si>
  <si>
    <t>4587 CV</t>
  </si>
  <si>
    <t>4584 LL</t>
  </si>
  <si>
    <t>4587 BL</t>
  </si>
  <si>
    <t>4564 AD</t>
  </si>
  <si>
    <t>4567 BM</t>
  </si>
  <si>
    <t>4568 AB</t>
  </si>
  <si>
    <t>4561 PH</t>
  </si>
  <si>
    <t>4561 GV</t>
  </si>
  <si>
    <t xml:space="preserve">4561 PK </t>
  </si>
  <si>
    <t>4561 HG</t>
  </si>
  <si>
    <t>4588 KC</t>
  </si>
  <si>
    <t>4587 ED</t>
  </si>
  <si>
    <t>Wijkpost plantoenendienst</t>
  </si>
  <si>
    <t>Vm. Berging KV</t>
  </si>
  <si>
    <t>Berging technische dienst</t>
  </si>
  <si>
    <t>Brandweerkazerne + werkplaats (werkplaats staatleeg/brandweerkazerne wordt nog gebruikt)</t>
  </si>
  <si>
    <t>Brandweer en gemeentewerkplaats</t>
  </si>
  <si>
    <t>Zwembad de Honte</t>
  </si>
  <si>
    <t>Carillon toren basiliek</t>
  </si>
  <si>
    <t>Kerktoren</t>
  </si>
  <si>
    <t>Korenmolen</t>
  </si>
  <si>
    <t>Molen</t>
  </si>
  <si>
    <t>molen</t>
  </si>
  <si>
    <t>maalderij</t>
  </si>
  <si>
    <t>Praathuisje</t>
  </si>
  <si>
    <t>Verenigingsgebouw De Warande</t>
  </si>
  <si>
    <t>Verenigingsgebouw Malpertuus</t>
  </si>
  <si>
    <t>Verenigingsgebouw De Kauter</t>
  </si>
  <si>
    <t>Berging bij begraafplaats</t>
  </si>
  <si>
    <t>Woonwagen</t>
  </si>
  <si>
    <t>10x sanitair + bergingen</t>
  </si>
  <si>
    <t>8x sanitair + bergingen</t>
  </si>
  <si>
    <t>woonwagen</t>
  </si>
  <si>
    <t>15x sanitair + bergingen</t>
  </si>
  <si>
    <t>Bergingen</t>
  </si>
  <si>
    <t>Gemeentewinkel</t>
  </si>
  <si>
    <t>Carnavalsloods</t>
  </si>
  <si>
    <t xml:space="preserve">appartementen </t>
  </si>
  <si>
    <t>Archief/vergaderruimte (pand wordt tzt gesloopt)</t>
  </si>
  <si>
    <t xml:space="preserve">Sport Kooi </t>
  </si>
  <si>
    <t xml:space="preserve">Gemeentewerkplaats + stalling </t>
  </si>
  <si>
    <t xml:space="preserve">berging bij begraafplaats/kapel </t>
  </si>
  <si>
    <t>scoutinggebouw</t>
  </si>
  <si>
    <t>Functienummer</t>
  </si>
  <si>
    <t xml:space="preserve">Gebouwen          getaxeerd d.d. </t>
  </si>
  <si>
    <t xml:space="preserve">Inventaris getaxeerd d.d. </t>
  </si>
  <si>
    <t>Taxatierapport    nummer</t>
  </si>
  <si>
    <t>5.010.00.01</t>
  </si>
  <si>
    <t>5.300.00.01</t>
  </si>
  <si>
    <t>6.120.00.04</t>
  </si>
  <si>
    <t>6.530.01.02</t>
  </si>
  <si>
    <t>6.540.00.50</t>
  </si>
  <si>
    <t>6.541.01.10</t>
  </si>
  <si>
    <t>6.541.01.11</t>
  </si>
  <si>
    <t>6.541.01.20</t>
  </si>
  <si>
    <t>6.541.01.21</t>
  </si>
  <si>
    <t>6.560.03.03</t>
  </si>
  <si>
    <t>6.560.04.01</t>
  </si>
  <si>
    <t>6.630.00.21</t>
  </si>
  <si>
    <t>6.630.00.31</t>
  </si>
  <si>
    <t>6.630.00.61</t>
  </si>
  <si>
    <t>6.724.00.02</t>
  </si>
  <si>
    <t>6.822.04.02</t>
  </si>
  <si>
    <t>6.822.04.03</t>
  </si>
  <si>
    <t>6.822.04.04</t>
  </si>
  <si>
    <t>6.822.04.05</t>
  </si>
  <si>
    <t>6.822.04.06</t>
  </si>
  <si>
    <t>46/47</t>
  </si>
  <si>
    <t>51/52</t>
  </si>
  <si>
    <t>P. Smuldersstraat</t>
  </si>
  <si>
    <t>Princebolwerk</t>
  </si>
  <si>
    <t>Tabakstraat</t>
  </si>
  <si>
    <t>Vondelstraat</t>
  </si>
  <si>
    <t>Liniestraat</t>
  </si>
  <si>
    <t xml:space="preserve">Margrietstraat / Polenlaan </t>
  </si>
  <si>
    <t>Kon. Julianastraat</t>
  </si>
  <si>
    <t>Cuwaertstraat</t>
  </si>
  <si>
    <t>Jacintastraat</t>
  </si>
  <si>
    <t>Populierenstraat</t>
  </si>
  <si>
    <t>Past W. Willemstraat</t>
  </si>
  <si>
    <t>Hengstdijkse Kerkstraat</t>
  </si>
  <si>
    <t>Oosthof</t>
  </si>
  <si>
    <t>F. Hendriklaan</t>
  </si>
  <si>
    <t>Koolstraat</t>
  </si>
  <si>
    <t>Gildenstraat</t>
  </si>
  <si>
    <t>98-100</t>
  </si>
  <si>
    <t>2 / 8B</t>
  </si>
  <si>
    <t>61A</t>
  </si>
  <si>
    <t>Basisschool "De Wereldboom"</t>
  </si>
  <si>
    <t>4587 AG</t>
  </si>
  <si>
    <t>4561 EN</t>
  </si>
  <si>
    <t>St. Willibrordus</t>
  </si>
  <si>
    <t>4561 LN</t>
  </si>
  <si>
    <t>De Nobelhorst</t>
  </si>
  <si>
    <t>4561 ZX</t>
  </si>
  <si>
    <t>Moerschans</t>
  </si>
  <si>
    <t>Heikant</t>
  </si>
  <si>
    <t>4566 AN</t>
  </si>
  <si>
    <t>Heidepoort</t>
  </si>
  <si>
    <t>4567 CA</t>
  </si>
  <si>
    <t>4568 BH</t>
  </si>
  <si>
    <t>4569 AP</t>
  </si>
  <si>
    <t>School ter Doest</t>
  </si>
  <si>
    <t>4585 AA</t>
  </si>
  <si>
    <t>4581 BR</t>
  </si>
  <si>
    <t>Scholengemeenschap De Schakel</t>
  </si>
  <si>
    <t>Lamswaarde</t>
  </si>
  <si>
    <t>4586 AJ</t>
  </si>
  <si>
    <t>School De Oostvogel</t>
  </si>
  <si>
    <t>Hengstdijk</t>
  </si>
  <si>
    <t>St. Jozefschool</t>
  </si>
  <si>
    <t>4587 EP</t>
  </si>
  <si>
    <t>Basisschool het Getij</t>
  </si>
  <si>
    <t>4561 WE</t>
  </si>
  <si>
    <t>Praktijkschool</t>
  </si>
  <si>
    <t>4561 HW</t>
  </si>
  <si>
    <t>4561 GW</t>
  </si>
  <si>
    <t>De Brug</t>
  </si>
  <si>
    <t>4561 XA</t>
  </si>
  <si>
    <t>Reynaertcollege</t>
  </si>
  <si>
    <t>4561 WZ</t>
  </si>
  <si>
    <t>6.420.00.03</t>
  </si>
  <si>
    <t>6.422.00.01</t>
  </si>
  <si>
    <t>6.432.00.02</t>
  </si>
  <si>
    <t>6.432.00.03</t>
  </si>
  <si>
    <t>6.432.00.04</t>
  </si>
  <si>
    <t>6.443.00.01</t>
  </si>
  <si>
    <t>behorende bij Polis no.B0100074183</t>
  </si>
  <si>
    <t>De Gemeente Hulst</t>
  </si>
  <si>
    <t>behorende bij Polis No. B0100074183, Polis ten name van:</t>
  </si>
  <si>
    <t>Cultureel Centrum Den Dullaert</t>
  </si>
  <si>
    <t>22 t/m26</t>
  </si>
  <si>
    <t>Sint Jansteen</t>
  </si>
  <si>
    <t>berging bij school Vogelwaarde/feestcom</t>
  </si>
  <si>
    <t xml:space="preserve">winkels met boven appartementen </t>
  </si>
  <si>
    <t>4561EA</t>
  </si>
  <si>
    <t>Hullst</t>
  </si>
  <si>
    <t>Gemeentehuis (Stichting de Fontein), incl. zonnepanelen</t>
  </si>
  <si>
    <t>zonnepanelen op gemeentewinkel</t>
  </si>
  <si>
    <t>2 bergingen bij begraafplaats</t>
  </si>
  <si>
    <t>zonnepanelen bij gemeentewerken</t>
  </si>
  <si>
    <t>termijn 1 januari 2022 tot 1 januari 2023</t>
  </si>
  <si>
    <t>Jaarpremie per 01-01-2022</t>
  </si>
  <si>
    <t>Indexaanpassing 2023:</t>
  </si>
  <si>
    <t>8-8a</t>
  </si>
  <si>
    <t>vm s Landshuis/nieuwe museum</t>
  </si>
  <si>
    <t>06-07-2022</t>
  </si>
  <si>
    <t>Hontenissehal met horeca</t>
  </si>
  <si>
    <t>28a</t>
  </si>
  <si>
    <t>aankoop boksschool tbv complex Den Dullaert</t>
  </si>
  <si>
    <t>Div. adressen (17)</t>
  </si>
  <si>
    <t>adressen bekend</t>
  </si>
  <si>
    <t>inventaris tbv vluchtelingen oorlog</t>
  </si>
  <si>
    <t>Sportlaan 28/28a</t>
  </si>
  <si>
    <t xml:space="preserve">inventaris tbv complex Den Dullaert </t>
  </si>
  <si>
    <t>Stand 1 januari 2023 (na indexering):</t>
  </si>
  <si>
    <t>Mutaties 2023</t>
  </si>
  <si>
    <t>Bestand per 01-01-2023</t>
  </si>
  <si>
    <t>Specificatie Polisblad d.d. 1 januari 2023</t>
  </si>
  <si>
    <t>Jaarpremie per 01-01-2023</t>
  </si>
  <si>
    <t>Specificatie d.d. 1 januari 2023</t>
  </si>
  <si>
    <t>Stand per 01-01-2023:</t>
  </si>
  <si>
    <t>Mutaties CAD 2023/2024</t>
  </si>
  <si>
    <t>Indexering per 01-01-2024:</t>
  </si>
  <si>
    <t>Bestand per 01-01-2024</t>
  </si>
  <si>
    <t>Stand per 31-12-2023</t>
  </si>
  <si>
    <t>Stand 31 december 2023 (hier mutaties invoeren)</t>
  </si>
  <si>
    <t>Risico Informatie:</t>
  </si>
  <si>
    <t>Inbraakmeld- installatie met doormelding ja/nee</t>
  </si>
  <si>
    <t>Brandmeld- installatie met doormelding ja/nee</t>
  </si>
  <si>
    <t>Sprinkler- installatie met doormelding ja/nee</t>
  </si>
  <si>
    <t>Leegstaand      ja/nee</t>
  </si>
  <si>
    <t>Indien leegstaand:                 vorm van toezicht aanwezig (bijv. Anti-kraak)                 ja/nee</t>
  </si>
  <si>
    <t>Zonnepanelen ja/nee</t>
  </si>
  <si>
    <t>Asbest in gebouw   ja/nee</t>
  </si>
  <si>
    <t>Omheind met hekwerken ja/nee</t>
  </si>
  <si>
    <t>St. Bernardusschool</t>
  </si>
  <si>
    <t xml:space="preserve">Basisschool 't Vogelnest </t>
  </si>
  <si>
    <t>15a</t>
  </si>
  <si>
    <t>Basisschool Inghelosenberghe</t>
  </si>
  <si>
    <t>Maakt onderdeel uit van nieuwbouwproject, wordt niet gebruikt en zal binnen enkele jaren worden gesloopt t.g.v. nieuwbouw.</t>
  </si>
  <si>
    <t xml:space="preserve">Molenbolwerk  </t>
  </si>
  <si>
    <t>4561 BR</t>
  </si>
  <si>
    <t xml:space="preserve">motorhonk </t>
  </si>
  <si>
    <t xml:space="preserve">4588 KG </t>
  </si>
  <si>
    <t>Multifunctioneel dorpshuis</t>
  </si>
  <si>
    <t xml:space="preserve">in gebruik bij derden o.a. vluchtelingewerk </t>
  </si>
  <si>
    <t>Carnalvalsloods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</si>
</sst>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&quot;EUR&quot;\ * #,##0.00_-;_-&quot;EUR&quot;\ * #,##0.00\-;_-&quot;EUR&quot;\ * &quot;-&quot;??_-;_-@_-"/>
    <numFmt numFmtId="165" formatCode="_-* #,##0.00_-;\-* #,##0.00_-;_-* &quot;-&quot;??_-;_-@_-"/>
    <numFmt numFmtId="166" formatCode="#,##0.0000"/>
    <numFmt numFmtId="167" formatCode="#,##0.00000"/>
    <numFmt numFmtId="168" formatCode="#,##0_ ;\-#,##0\ "/>
  </numFmts>
  <fonts count="35">
    <font>
      <sz val="10"/>
      <name val="Times New Roman"/>
    </font>
    <font>
      <sz val="10"/>
      <name val="Times New Roman"/>
      <family val="1"/>
    </font>
    <font>
      <sz val="10"/>
      <name val="Univers (W1)"/>
      <family val="2"/>
    </font>
    <font>
      <sz val="8"/>
      <name val="Univers (W1)"/>
      <family val="2"/>
    </font>
    <font>
      <b/>
      <i/>
      <sz val="12"/>
      <name val="Univers (W1)"/>
      <family val="2"/>
    </font>
    <font>
      <sz val="12"/>
      <name val="Univers (W1)"/>
      <family val="2"/>
    </font>
    <font>
      <b/>
      <i/>
      <sz val="10"/>
      <name val="Univers (W1)"/>
      <family val="2"/>
    </font>
    <font>
      <b/>
      <i/>
      <sz val="8"/>
      <name val="Univers (W1)"/>
    </font>
    <font>
      <sz val="11"/>
      <name val="Univers (W1)"/>
      <family val="2"/>
    </font>
    <font>
      <b/>
      <i/>
      <sz val="11"/>
      <name val="Univers (W1)"/>
    </font>
    <font>
      <b/>
      <i/>
      <u/>
      <sz val="11"/>
      <name val="Univers (W1)"/>
      <family val="2"/>
    </font>
    <font>
      <sz val="12"/>
      <color indexed="8"/>
      <name val="Univers (W1)"/>
      <family val="2"/>
    </font>
    <font>
      <sz val="10"/>
      <color indexed="8"/>
      <name val="Univers (W1)"/>
      <family val="2"/>
    </font>
    <font>
      <sz val="18"/>
      <color indexed="8"/>
      <name val="Univers (W1)"/>
      <family val="2"/>
    </font>
    <font>
      <sz val="8"/>
      <color indexed="8"/>
      <name val="Univers (W1)"/>
      <family val="2"/>
    </font>
    <font>
      <b/>
      <i/>
      <sz val="8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Times New Roman"/>
      <family val="1"/>
    </font>
    <font>
      <b/>
      <sz val="8"/>
      <name val="Univers (W1)"/>
    </font>
    <font>
      <b/>
      <i/>
      <sz val="12"/>
      <color indexed="8"/>
      <name val="Univers (W1)"/>
      <family val="2"/>
    </font>
    <font>
      <b/>
      <i/>
      <sz val="12"/>
      <color indexed="8"/>
      <name val="Univers (W1)"/>
    </font>
    <font>
      <b/>
      <i/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8"/>
      <color indexed="8"/>
      <name val="Univers (W1)"/>
    </font>
    <font>
      <b/>
      <i/>
      <sz val="12"/>
      <color indexed="8"/>
      <name val="Times New Roman"/>
      <family val="1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1"/>
      <name val="Univers (W1)"/>
    </font>
    <font>
      <sz val="8"/>
      <name val="Arial"/>
      <family val="2"/>
    </font>
    <font>
      <b/>
      <sz val="10"/>
      <color indexed="8"/>
      <name val="Times New Roman"/>
      <family val="1"/>
    </font>
    <font>
      <sz val="10"/>
      <name val="Arial"/>
      <family val="2"/>
    </font>
    <font>
      <b/>
      <i/>
      <sz val="9"/>
      <color indexed="8"/>
      <name val="Arial"/>
      <family val="2"/>
    </font>
    <font>
      <sz val="8"/>
      <name val="Univers (W1)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C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3" fontId="32" fillId="0" borderId="0" applyFont="0" applyFill="0" applyBorder="0" applyAlignment="0" applyProtection="0"/>
  </cellStyleXfs>
  <cellXfs count="231">
    <xf numFmtId="0" fontId="0" fillId="0" borderId="0" xfId="0"/>
    <xf numFmtId="4" fontId="3" fillId="0" borderId="0" xfId="0" applyNumberFormat="1" applyFont="1"/>
    <xf numFmtId="4" fontId="3" fillId="0" borderId="0" xfId="0" quotePrefix="1" applyNumberFormat="1" applyFont="1" applyAlignment="1">
      <alignment horizontal="left"/>
    </xf>
    <xf numFmtId="4" fontId="3" fillId="0" borderId="1" xfId="0" applyNumberFormat="1" applyFont="1" applyBorder="1"/>
    <xf numFmtId="4" fontId="3" fillId="0" borderId="2" xfId="0" applyNumberFormat="1" applyFont="1" applyBorder="1"/>
    <xf numFmtId="165" fontId="6" fillId="0" borderId="0" xfId="1" quotePrefix="1" applyFont="1" applyAlignment="1">
      <alignment horizontal="left"/>
    </xf>
    <xf numFmtId="3" fontId="4" fillId="0" borderId="0" xfId="1" quotePrefix="1" applyNumberFormat="1" applyFont="1" applyAlignment="1">
      <alignment horizontal="left"/>
    </xf>
    <xf numFmtId="4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left"/>
    </xf>
    <xf numFmtId="4" fontId="2" fillId="0" borderId="0" xfId="1" applyNumberFormat="1" applyFont="1" applyAlignment="1">
      <alignment horizontal="left"/>
    </xf>
    <xf numFmtId="1" fontId="2" fillId="0" borderId="0" xfId="1" applyNumberFormat="1" applyFont="1" applyAlignment="1">
      <alignment horizontal="left"/>
    </xf>
    <xf numFmtId="3" fontId="8" fillId="0" borderId="0" xfId="0" applyNumberFormat="1" applyFont="1" applyAlignment="1">
      <alignment horizontal="center"/>
    </xf>
    <xf numFmtId="4" fontId="8" fillId="0" borderId="0" xfId="0" applyNumberFormat="1" applyFont="1"/>
    <xf numFmtId="1" fontId="8" fillId="0" borderId="0" xfId="0" applyNumberFormat="1" applyFont="1"/>
    <xf numFmtId="3" fontId="9" fillId="0" borderId="0" xfId="0" applyNumberFormat="1" applyFont="1" applyAlignment="1">
      <alignment horizontal="center"/>
    </xf>
    <xf numFmtId="4" fontId="9" fillId="0" borderId="0" xfId="0" applyNumberFormat="1" applyFont="1"/>
    <xf numFmtId="1" fontId="9" fillId="0" borderId="0" xfId="0" applyNumberFormat="1" applyFont="1" applyAlignment="1">
      <alignment horizontal="centerContinuous"/>
    </xf>
    <xf numFmtId="3" fontId="10" fillId="0" borderId="0" xfId="0" applyNumberFormat="1" applyFont="1" applyAlignment="1"/>
    <xf numFmtId="3" fontId="8" fillId="0" borderId="0" xfId="0" applyNumberFormat="1" applyFont="1" applyAlignment="1"/>
    <xf numFmtId="1" fontId="9" fillId="0" borderId="0" xfId="0" applyNumberFormat="1" applyFont="1"/>
    <xf numFmtId="4" fontId="9" fillId="0" borderId="3" xfId="0" applyNumberFormat="1" applyFont="1" applyBorder="1"/>
    <xf numFmtId="4" fontId="3" fillId="0" borderId="4" xfId="0" applyNumberFormat="1" applyFont="1" applyBorder="1"/>
    <xf numFmtId="4" fontId="3" fillId="0" borderId="5" xfId="0" applyNumberFormat="1" applyFont="1" applyBorder="1"/>
    <xf numFmtId="4" fontId="7" fillId="2" borderId="6" xfId="0" applyNumberFormat="1" applyFont="1" applyFill="1" applyBorder="1" applyAlignment="1">
      <alignment horizontal="centerContinuous"/>
    </xf>
    <xf numFmtId="4" fontId="3" fillId="2" borderId="7" xfId="0" applyNumberFormat="1" applyFont="1" applyFill="1" applyBorder="1" applyAlignment="1">
      <alignment horizontal="centerContinuous"/>
    </xf>
    <xf numFmtId="4" fontId="3" fillId="2" borderId="8" xfId="0" applyNumberFormat="1" applyFont="1" applyFill="1" applyBorder="1" applyAlignment="1">
      <alignment horizontal="centerContinuous"/>
    </xf>
    <xf numFmtId="4" fontId="18" fillId="3" borderId="2" xfId="0" applyNumberFormat="1" applyFont="1" applyFill="1" applyBorder="1"/>
    <xf numFmtId="4" fontId="18" fillId="3" borderId="5" xfId="0" applyNumberFormat="1" applyFont="1" applyFill="1" applyBorder="1"/>
    <xf numFmtId="4" fontId="7" fillId="4" borderId="6" xfId="0" applyNumberFormat="1" applyFont="1" applyFill="1" applyBorder="1" applyAlignment="1">
      <alignment horizontal="centerContinuous"/>
    </xf>
    <xf numFmtId="4" fontId="3" fillId="4" borderId="7" xfId="0" applyNumberFormat="1" applyFont="1" applyFill="1" applyBorder="1" applyAlignment="1">
      <alignment horizontal="centerContinuous"/>
    </xf>
    <xf numFmtId="4" fontId="3" fillId="4" borderId="8" xfId="0" applyNumberFormat="1" applyFont="1" applyFill="1" applyBorder="1" applyAlignment="1">
      <alignment horizontal="centerContinuous"/>
    </xf>
    <xf numFmtId="167" fontId="3" fillId="0" borderId="0" xfId="0" applyNumberFormat="1" applyFont="1"/>
    <xf numFmtId="4" fontId="3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3" fontId="4" fillId="0" borderId="0" xfId="1" applyNumberFormat="1" applyFont="1" applyAlignment="1">
      <alignment horizontal="left"/>
    </xf>
    <xf numFmtId="1" fontId="16" fillId="0" borderId="9" xfId="1" quotePrefix="1" applyNumberFormat="1" applyFont="1" applyBorder="1" applyAlignment="1" applyProtection="1">
      <alignment horizontal="left" vertical="top"/>
      <protection locked="0"/>
    </xf>
    <xf numFmtId="165" fontId="14" fillId="0" borderId="4" xfId="1" applyFont="1" applyBorder="1" applyAlignment="1" applyProtection="1">
      <alignment vertical="top"/>
      <protection locked="0"/>
    </xf>
    <xf numFmtId="165" fontId="14" fillId="0" borderId="4" xfId="1" applyFont="1" applyBorder="1" applyAlignment="1" applyProtection="1">
      <alignment horizontal="left" vertical="top"/>
      <protection locked="0"/>
    </xf>
    <xf numFmtId="2" fontId="14" fillId="0" borderId="4" xfId="1" applyNumberFormat="1" applyFont="1" applyBorder="1" applyAlignment="1" applyProtection="1">
      <alignment vertical="top" wrapText="1"/>
      <protection locked="0"/>
    </xf>
    <xf numFmtId="165" fontId="14" fillId="0" borderId="10" xfId="1" applyFont="1" applyBorder="1" applyAlignment="1" applyProtection="1">
      <alignment vertical="top"/>
      <protection locked="0"/>
    </xf>
    <xf numFmtId="1" fontId="14" fillId="0" borderId="9" xfId="1" quotePrefix="1" applyNumberFormat="1" applyFont="1" applyBorder="1" applyAlignment="1" applyProtection="1">
      <alignment horizontal="right" vertical="top"/>
      <protection locked="0"/>
    </xf>
    <xf numFmtId="2" fontId="14" fillId="0" borderId="4" xfId="1" applyNumberFormat="1" applyFont="1" applyBorder="1" applyAlignment="1" applyProtection="1">
      <alignment horizontal="left" vertical="top" wrapText="1"/>
      <protection locked="0"/>
    </xf>
    <xf numFmtId="165" fontId="23" fillId="0" borderId="10" xfId="1" applyFont="1" applyBorder="1" applyAlignment="1" applyProtection="1">
      <alignment vertical="top"/>
      <protection locked="0"/>
    </xf>
    <xf numFmtId="165" fontId="23" fillId="0" borderId="4" xfId="1" applyFont="1" applyBorder="1" applyAlignment="1" applyProtection="1">
      <alignment vertical="top"/>
      <protection locked="0"/>
    </xf>
    <xf numFmtId="1" fontId="14" fillId="0" borderId="9" xfId="1" applyNumberFormat="1" applyFont="1" applyBorder="1" applyAlignment="1" applyProtection="1">
      <alignment horizontal="right" vertical="top"/>
      <protection locked="0"/>
    </xf>
    <xf numFmtId="1" fontId="16" fillId="0" borderId="9" xfId="1" applyNumberFormat="1" applyFont="1" applyBorder="1" applyAlignment="1" applyProtection="1">
      <alignment horizontal="left" vertical="top"/>
      <protection locked="0"/>
    </xf>
    <xf numFmtId="49" fontId="8" fillId="0" borderId="0" xfId="0" applyNumberFormat="1" applyFont="1"/>
    <xf numFmtId="4" fontId="8" fillId="0" borderId="11" xfId="0" applyNumberFormat="1" applyFont="1" applyBorder="1"/>
    <xf numFmtId="4" fontId="29" fillId="0" borderId="0" xfId="0" applyNumberFormat="1" applyFont="1"/>
    <xf numFmtId="164" fontId="9" fillId="0" borderId="0" xfId="0" applyNumberFormat="1" applyFont="1" applyBorder="1" applyAlignment="1">
      <alignment horizontal="left"/>
    </xf>
    <xf numFmtId="2" fontId="14" fillId="0" borderId="4" xfId="1" applyNumberFormat="1" applyFont="1" applyFill="1" applyBorder="1" applyAlignment="1" applyProtection="1">
      <alignment horizontal="left" vertical="top" wrapText="1"/>
      <protection locked="0"/>
    </xf>
    <xf numFmtId="2" fontId="14" fillId="0" borderId="1" xfId="1" applyNumberFormat="1" applyFont="1" applyBorder="1" applyAlignment="1" applyProtection="1">
      <alignment horizontal="left" vertical="top" wrapText="1"/>
      <protection locked="0"/>
    </xf>
    <xf numFmtId="2" fontId="14" fillId="0" borderId="1" xfId="1" applyNumberFormat="1" applyFont="1" applyFill="1" applyBorder="1" applyAlignment="1" applyProtection="1">
      <alignment horizontal="left" vertical="top" wrapText="1"/>
      <protection locked="0"/>
    </xf>
    <xf numFmtId="14" fontId="14" fillId="0" borderId="1" xfId="1" applyNumberFormat="1" applyFont="1" applyBorder="1" applyAlignment="1" applyProtection="1">
      <alignment horizontal="center" vertical="top" wrapText="1"/>
      <protection locked="0"/>
    </xf>
    <xf numFmtId="166" fontId="3" fillId="0" borderId="0" xfId="0" applyNumberFormat="1" applyFont="1"/>
    <xf numFmtId="1" fontId="30" fillId="0" borderId="9" xfId="0" applyNumberFormat="1" applyFont="1" applyBorder="1" applyAlignment="1" applyProtection="1">
      <alignment horizontal="left" vertical="top"/>
      <protection locked="0"/>
    </xf>
    <xf numFmtId="1" fontId="30" fillId="0" borderId="10" xfId="0" applyNumberFormat="1" applyFont="1" applyBorder="1" applyAlignment="1" applyProtection="1">
      <alignment horizontal="left" vertical="top"/>
      <protection locked="0"/>
    </xf>
    <xf numFmtId="0" fontId="30" fillId="0" borderId="1" xfId="0" applyFont="1" applyBorder="1" applyAlignment="1" applyProtection="1">
      <alignment horizontal="left" vertical="top" wrapText="1"/>
      <protection locked="0"/>
    </xf>
    <xf numFmtId="0" fontId="30" fillId="0" borderId="1" xfId="0" applyFont="1" applyBorder="1" applyAlignment="1" applyProtection="1">
      <alignment vertical="top" wrapText="1"/>
      <protection locked="0"/>
    </xf>
    <xf numFmtId="0" fontId="30" fillId="0" borderId="1" xfId="0" quotePrefix="1" applyFont="1" applyBorder="1" applyAlignment="1" applyProtection="1">
      <alignment vertical="top" wrapText="1"/>
      <protection locked="0"/>
    </xf>
    <xf numFmtId="14" fontId="30" fillId="0" borderId="1" xfId="0" applyNumberFormat="1" applyFont="1" applyBorder="1" applyAlignment="1" applyProtection="1">
      <alignment horizontal="center" vertical="top" wrapText="1"/>
      <protection locked="0"/>
    </xf>
    <xf numFmtId="14" fontId="30" fillId="0" borderId="1" xfId="0" quotePrefix="1" applyNumberFormat="1" applyFont="1" applyBorder="1" applyAlignment="1" applyProtection="1">
      <alignment horizontal="center" vertical="top" wrapText="1"/>
      <protection locked="0"/>
    </xf>
    <xf numFmtId="0" fontId="14" fillId="0" borderId="4" xfId="1" applyNumberFormat="1" applyFont="1" applyBorder="1" applyAlignment="1" applyProtection="1">
      <alignment horizontal="left" vertical="top"/>
      <protection locked="0"/>
    </xf>
    <xf numFmtId="165" fontId="3" fillId="0" borderId="4" xfId="1" applyFont="1" applyBorder="1" applyAlignment="1" applyProtection="1">
      <alignment horizontal="left" vertical="top"/>
      <protection locked="0"/>
    </xf>
    <xf numFmtId="49" fontId="3" fillId="0" borderId="4" xfId="1" applyNumberFormat="1" applyFont="1" applyBorder="1" applyAlignment="1" applyProtection="1">
      <alignment horizontal="left" vertical="top"/>
      <protection locked="0"/>
    </xf>
    <xf numFmtId="2" fontId="3" fillId="0" borderId="4" xfId="1" applyNumberFormat="1" applyFont="1" applyBorder="1" applyAlignment="1" applyProtection="1">
      <alignment horizontal="left" vertical="top" wrapText="1"/>
      <protection locked="0"/>
    </xf>
    <xf numFmtId="2" fontId="3" fillId="0" borderId="1" xfId="1" applyNumberFormat="1" applyFont="1" applyBorder="1" applyAlignment="1" applyProtection="1">
      <alignment horizontal="left" vertical="top" wrapText="1"/>
      <protection locked="0"/>
    </xf>
    <xf numFmtId="1" fontId="3" fillId="0" borderId="1" xfId="1" applyNumberFormat="1" applyFont="1" applyBorder="1" applyAlignment="1" applyProtection="1">
      <alignment horizontal="left" vertical="top" wrapText="1"/>
      <protection locked="0"/>
    </xf>
    <xf numFmtId="14" fontId="3" fillId="0" borderId="1" xfId="1" applyNumberFormat="1" applyFont="1" applyBorder="1" applyAlignment="1" applyProtection="1">
      <alignment horizontal="center" vertical="top" wrapText="1"/>
      <protection locked="0"/>
    </xf>
    <xf numFmtId="168" fontId="3" fillId="0" borderId="4" xfId="1" applyNumberFormat="1" applyFont="1" applyBorder="1" applyAlignment="1" applyProtection="1">
      <alignment horizontal="left" vertical="top"/>
      <protection locked="0"/>
    </xf>
    <xf numFmtId="1" fontId="19" fillId="5" borderId="0" xfId="1" quotePrefix="1" applyNumberFormat="1" applyFont="1" applyFill="1" applyAlignment="1" applyProtection="1">
      <alignment horizontal="left" vertical="top"/>
      <protection locked="0"/>
    </xf>
    <xf numFmtId="2" fontId="19" fillId="5" borderId="0" xfId="1" quotePrefix="1" applyNumberFormat="1" applyFont="1" applyFill="1" applyAlignment="1" applyProtection="1">
      <alignment horizontal="center" vertical="top"/>
      <protection locked="0"/>
    </xf>
    <xf numFmtId="2" fontId="19" fillId="5" borderId="0" xfId="1" quotePrefix="1" applyNumberFormat="1" applyFont="1" applyFill="1" applyAlignment="1" applyProtection="1">
      <alignment horizontal="left" vertical="top"/>
      <protection locked="0"/>
    </xf>
    <xf numFmtId="2" fontId="14" fillId="5" borderId="0" xfId="1" applyNumberFormat="1" applyFont="1" applyFill="1" applyAlignment="1" applyProtection="1">
      <alignment horizontal="left" vertical="top" wrapText="1"/>
      <protection locked="0"/>
    </xf>
    <xf numFmtId="2" fontId="20" fillId="0" borderId="0" xfId="1" applyNumberFormat="1" applyFont="1" applyAlignment="1" applyProtection="1">
      <alignment vertical="top"/>
      <protection locked="0"/>
    </xf>
    <xf numFmtId="2" fontId="11" fillId="0" borderId="0" xfId="1" applyNumberFormat="1" applyFont="1" applyAlignment="1" applyProtection="1">
      <alignment vertical="top"/>
      <protection locked="0"/>
    </xf>
    <xf numFmtId="2" fontId="17" fillId="0" borderId="0" xfId="1" applyNumberFormat="1" applyFont="1" applyAlignment="1" applyProtection="1">
      <alignment vertical="top"/>
      <protection locked="0"/>
    </xf>
    <xf numFmtId="1" fontId="21" fillId="5" borderId="0" xfId="1" quotePrefix="1" applyNumberFormat="1" applyFont="1" applyFill="1" applyAlignment="1" applyProtection="1">
      <alignment horizontal="left" vertical="top"/>
      <protection locked="0"/>
    </xf>
    <xf numFmtId="2" fontId="21" fillId="5" borderId="0" xfId="1" quotePrefix="1" applyNumberFormat="1" applyFont="1" applyFill="1" applyAlignment="1" applyProtection="1">
      <alignment horizontal="center" vertical="top"/>
      <protection locked="0"/>
    </xf>
    <xf numFmtId="2" fontId="21" fillId="5" borderId="0" xfId="1" quotePrefix="1" applyNumberFormat="1" applyFont="1" applyFill="1" applyAlignment="1" applyProtection="1">
      <alignment horizontal="left" vertical="top"/>
      <protection locked="0"/>
    </xf>
    <xf numFmtId="2" fontId="12" fillId="0" borderId="0" xfId="1" applyNumberFormat="1" applyFont="1" applyAlignment="1" applyProtection="1">
      <alignment vertical="top"/>
      <protection locked="0"/>
    </xf>
    <xf numFmtId="1" fontId="22" fillId="5" borderId="0" xfId="1" quotePrefix="1" applyNumberFormat="1" applyFont="1" applyFill="1" applyAlignment="1" applyProtection="1">
      <alignment horizontal="left" vertical="top"/>
      <protection locked="0"/>
    </xf>
    <xf numFmtId="2" fontId="22" fillId="5" borderId="0" xfId="1" quotePrefix="1" applyNumberFormat="1" applyFont="1" applyFill="1" applyAlignment="1" applyProtection="1">
      <alignment horizontal="center" vertical="top"/>
      <protection locked="0"/>
    </xf>
    <xf numFmtId="2" fontId="22" fillId="5" borderId="0" xfId="1" quotePrefix="1" applyNumberFormat="1" applyFont="1" applyFill="1" applyAlignment="1" applyProtection="1">
      <alignment horizontal="left" vertical="top"/>
      <protection locked="0"/>
    </xf>
    <xf numFmtId="2" fontId="13" fillId="0" borderId="0" xfId="1" applyNumberFormat="1" applyFont="1" applyAlignment="1" applyProtection="1">
      <alignment vertical="top"/>
      <protection locked="0"/>
    </xf>
    <xf numFmtId="1" fontId="17" fillId="5" borderId="0" xfId="1" applyNumberFormat="1" applyFont="1" applyFill="1" applyAlignment="1" applyProtection="1">
      <alignment vertical="top"/>
      <protection locked="0"/>
    </xf>
    <xf numFmtId="2" fontId="14" fillId="5" borderId="0" xfId="1" applyNumberFormat="1" applyFont="1" applyFill="1" applyAlignment="1" applyProtection="1">
      <alignment vertical="top"/>
      <protection locked="0"/>
    </xf>
    <xf numFmtId="2" fontId="14" fillId="5" borderId="0" xfId="1" applyNumberFormat="1" applyFont="1" applyFill="1" applyAlignment="1" applyProtection="1">
      <alignment horizontal="left" vertical="top"/>
      <protection locked="0"/>
    </xf>
    <xf numFmtId="2" fontId="14" fillId="0" borderId="0" xfId="1" applyNumberFormat="1" applyFont="1" applyAlignment="1" applyProtection="1">
      <alignment vertical="top"/>
      <protection locked="0"/>
    </xf>
    <xf numFmtId="1" fontId="17" fillId="2" borderId="12" xfId="1" applyNumberFormat="1" applyFont="1" applyFill="1" applyBorder="1" applyAlignment="1" applyProtection="1">
      <alignment horizontal="left" vertical="top"/>
      <protection locked="0"/>
    </xf>
    <xf numFmtId="2" fontId="17" fillId="2" borderId="13" xfId="1" applyNumberFormat="1" applyFont="1" applyFill="1" applyBorder="1" applyAlignment="1" applyProtection="1">
      <alignment vertical="top"/>
      <protection locked="0"/>
    </xf>
    <xf numFmtId="2" fontId="17" fillId="2" borderId="13" xfId="1" applyNumberFormat="1" applyFont="1" applyFill="1" applyBorder="1" applyAlignment="1" applyProtection="1">
      <alignment horizontal="left" vertical="top"/>
      <protection locked="0"/>
    </xf>
    <xf numFmtId="2" fontId="14" fillId="2" borderId="13" xfId="1" applyNumberFormat="1" applyFont="1" applyFill="1" applyBorder="1" applyAlignment="1" applyProtection="1">
      <alignment horizontal="left" vertical="top" wrapText="1"/>
      <protection locked="0"/>
    </xf>
    <xf numFmtId="1" fontId="15" fillId="5" borderId="12" xfId="1" applyNumberFormat="1" applyFont="1" applyFill="1" applyBorder="1" applyAlignment="1" applyProtection="1">
      <alignment horizontal="left" vertical="top"/>
      <protection locked="0"/>
    </xf>
    <xf numFmtId="2" fontId="15" fillId="5" borderId="17" xfId="1" applyNumberFormat="1" applyFont="1" applyFill="1" applyBorder="1" applyAlignment="1" applyProtection="1">
      <alignment horizontal="centerContinuous" vertical="top"/>
      <protection locked="0"/>
    </xf>
    <xf numFmtId="2" fontId="15" fillId="5" borderId="18" xfId="1" applyNumberFormat="1" applyFont="1" applyFill="1" applyBorder="1" applyAlignment="1" applyProtection="1">
      <alignment horizontal="centerContinuous" vertical="top"/>
      <protection locked="0"/>
    </xf>
    <xf numFmtId="2" fontId="15" fillId="5" borderId="18" xfId="1" applyNumberFormat="1" applyFont="1" applyFill="1" applyBorder="1" applyAlignment="1" applyProtection="1">
      <alignment horizontal="left" vertical="top" wrapText="1"/>
      <protection locked="0"/>
    </xf>
    <xf numFmtId="2" fontId="7" fillId="5" borderId="18" xfId="1" applyNumberFormat="1" applyFont="1" applyFill="1" applyBorder="1" applyAlignment="1" applyProtection="1">
      <alignment horizontal="center" vertical="top" wrapText="1"/>
      <protection locked="0"/>
    </xf>
    <xf numFmtId="2" fontId="7" fillId="5" borderId="19" xfId="1" applyNumberFormat="1" applyFont="1" applyFill="1" applyBorder="1" applyAlignment="1" applyProtection="1">
      <alignment horizontal="center" vertical="top" wrapText="1"/>
      <protection locked="0"/>
    </xf>
    <xf numFmtId="2" fontId="7" fillId="5" borderId="20" xfId="1" applyNumberFormat="1" applyFont="1" applyFill="1" applyBorder="1" applyAlignment="1" applyProtection="1">
      <alignment horizontal="center" vertical="top" wrapText="1"/>
      <protection locked="0"/>
    </xf>
    <xf numFmtId="0" fontId="7" fillId="5" borderId="21" xfId="1" applyNumberFormat="1" applyFont="1" applyFill="1" applyBorder="1" applyAlignment="1" applyProtection="1">
      <alignment horizontal="center" vertical="top" wrapText="1"/>
      <protection locked="0"/>
    </xf>
    <xf numFmtId="2" fontId="15" fillId="0" borderId="12" xfId="1" applyNumberFormat="1" applyFont="1" applyBorder="1" applyAlignment="1" applyProtection="1">
      <alignment vertical="top"/>
      <protection locked="0"/>
    </xf>
    <xf numFmtId="2" fontId="15" fillId="0" borderId="18" xfId="1" applyNumberFormat="1" applyFont="1" applyBorder="1" applyAlignment="1" applyProtection="1">
      <alignment vertical="top"/>
      <protection locked="0"/>
    </xf>
    <xf numFmtId="2" fontId="15" fillId="0" borderId="19" xfId="1" applyNumberFormat="1" applyFont="1" applyBorder="1" applyAlignment="1" applyProtection="1">
      <alignment vertical="top"/>
      <protection locked="0"/>
    </xf>
    <xf numFmtId="1" fontId="16" fillId="5" borderId="22" xfId="1" applyNumberFormat="1" applyFont="1" applyFill="1" applyBorder="1" applyAlignment="1" applyProtection="1">
      <alignment horizontal="left" vertical="top"/>
      <protection locked="0"/>
    </xf>
    <xf numFmtId="2" fontId="16" fillId="5" borderId="2" xfId="1" applyNumberFormat="1" applyFont="1" applyFill="1" applyBorder="1" applyAlignment="1" applyProtection="1">
      <alignment horizontal="left" vertical="top"/>
      <protection locked="0"/>
    </xf>
    <xf numFmtId="2" fontId="16" fillId="5" borderId="2" xfId="1" applyNumberFormat="1" applyFont="1" applyFill="1" applyBorder="1" applyAlignment="1" applyProtection="1">
      <alignment horizontal="center" vertical="top"/>
      <protection locked="0"/>
    </xf>
    <xf numFmtId="2" fontId="16" fillId="5" borderId="23" xfId="1" applyNumberFormat="1" applyFont="1" applyFill="1" applyBorder="1" applyAlignment="1" applyProtection="1">
      <alignment horizontal="center" vertical="top"/>
      <protection locked="0"/>
    </xf>
    <xf numFmtId="2" fontId="14" fillId="5" borderId="2" xfId="1" applyNumberFormat="1" applyFont="1" applyFill="1" applyBorder="1" applyAlignment="1" applyProtection="1">
      <alignment horizontal="left" vertical="top" wrapText="1"/>
      <protection locked="0"/>
    </xf>
    <xf numFmtId="2" fontId="15" fillId="0" borderId="22" xfId="1" applyNumberFormat="1" applyFont="1" applyBorder="1" applyAlignment="1" applyProtection="1">
      <alignment vertical="top"/>
      <protection locked="0"/>
    </xf>
    <xf numFmtId="2" fontId="15" fillId="0" borderId="2" xfId="1" applyNumberFormat="1" applyFont="1" applyBorder="1" applyAlignment="1" applyProtection="1">
      <alignment vertical="top"/>
      <protection locked="0"/>
    </xf>
    <xf numFmtId="2" fontId="15" fillId="0" borderId="24" xfId="1" applyNumberFormat="1" applyFont="1" applyBorder="1" applyAlignment="1" applyProtection="1">
      <alignment vertical="top"/>
      <protection locked="0"/>
    </xf>
    <xf numFmtId="1" fontId="21" fillId="0" borderId="25" xfId="1" applyNumberFormat="1" applyFont="1" applyBorder="1" applyAlignment="1" applyProtection="1">
      <alignment horizontal="left" vertical="top"/>
      <protection locked="0"/>
    </xf>
    <xf numFmtId="165" fontId="21" fillId="0" borderId="26" xfId="1" applyFont="1" applyBorder="1" applyAlignment="1" applyProtection="1">
      <alignment vertical="top"/>
      <protection locked="0"/>
    </xf>
    <xf numFmtId="165" fontId="14" fillId="0" borderId="26" xfId="1" applyFont="1" applyBorder="1" applyAlignment="1" applyProtection="1">
      <alignment horizontal="left" vertical="top"/>
      <protection locked="0"/>
    </xf>
    <xf numFmtId="2" fontId="14" fillId="0" borderId="26" xfId="1" applyNumberFormat="1" applyFont="1" applyBorder="1" applyAlignment="1" applyProtection="1">
      <alignment vertical="top" wrapText="1"/>
      <protection locked="0"/>
    </xf>
    <xf numFmtId="165" fontId="14" fillId="0" borderId="26" xfId="1" applyFont="1" applyBorder="1" applyAlignment="1" applyProtection="1">
      <alignment vertical="top"/>
      <protection locked="0"/>
    </xf>
    <xf numFmtId="165" fontId="14" fillId="0" borderId="27" xfId="1" applyFont="1" applyBorder="1" applyAlignment="1" applyProtection="1">
      <alignment vertical="top"/>
      <protection locked="0"/>
    </xf>
    <xf numFmtId="165" fontId="14" fillId="0" borderId="28" xfId="1" applyFont="1" applyBorder="1" applyAlignment="1" applyProtection="1">
      <alignment vertical="top"/>
      <protection locked="0"/>
    </xf>
    <xf numFmtId="165" fontId="17" fillId="0" borderId="0" xfId="1" applyFont="1" applyAlignment="1" applyProtection="1">
      <alignment vertical="top"/>
      <protection locked="0"/>
    </xf>
    <xf numFmtId="165" fontId="14" fillId="0" borderId="29" xfId="1" applyFont="1" applyBorder="1" applyAlignment="1" applyProtection="1">
      <alignment vertical="top"/>
      <protection locked="0"/>
    </xf>
    <xf numFmtId="1" fontId="16" fillId="0" borderId="30" xfId="1" quotePrefix="1" applyNumberFormat="1" applyFont="1" applyBorder="1" applyAlignment="1" applyProtection="1">
      <alignment horizontal="left" vertical="top"/>
      <protection locked="0"/>
    </xf>
    <xf numFmtId="165" fontId="14" fillId="0" borderId="31" xfId="1" applyFont="1" applyBorder="1" applyAlignment="1" applyProtection="1">
      <alignment vertical="top"/>
      <protection locked="0"/>
    </xf>
    <xf numFmtId="165" fontId="14" fillId="0" borderId="31" xfId="1" applyFont="1" applyBorder="1" applyAlignment="1" applyProtection="1">
      <alignment horizontal="center" vertical="top"/>
      <protection locked="0"/>
    </xf>
    <xf numFmtId="2" fontId="14" fillId="0" borderId="31" xfId="1" applyNumberFormat="1" applyFont="1" applyBorder="1" applyAlignment="1" applyProtection="1">
      <alignment vertical="top" wrapText="1"/>
      <protection locked="0"/>
    </xf>
    <xf numFmtId="165" fontId="16" fillId="0" borderId="31" xfId="1" applyFont="1" applyBorder="1" applyAlignment="1" applyProtection="1">
      <alignment vertical="top"/>
      <protection locked="0"/>
    </xf>
    <xf numFmtId="165" fontId="16" fillId="0" borderId="32" xfId="1" applyFont="1" applyBorder="1" applyAlignment="1" applyProtection="1">
      <alignment vertical="top"/>
      <protection locked="0"/>
    </xf>
    <xf numFmtId="1" fontId="14" fillId="0" borderId="9" xfId="1" applyNumberFormat="1" applyFont="1" applyBorder="1" applyAlignment="1" applyProtection="1">
      <alignment horizontal="left" vertical="top"/>
      <protection locked="0"/>
    </xf>
    <xf numFmtId="165" fontId="16" fillId="0" borderId="4" xfId="1" applyFont="1" applyBorder="1" applyAlignment="1" applyProtection="1">
      <alignment vertical="top"/>
      <protection locked="0"/>
    </xf>
    <xf numFmtId="165" fontId="16" fillId="0" borderId="10" xfId="1" applyFont="1" applyBorder="1" applyAlignment="1" applyProtection="1">
      <alignment vertical="top"/>
      <protection locked="0"/>
    </xf>
    <xf numFmtId="1" fontId="17" fillId="0" borderId="0" xfId="1" applyNumberFormat="1" applyFont="1" applyAlignment="1" applyProtection="1">
      <alignment vertical="top"/>
      <protection locked="0"/>
    </xf>
    <xf numFmtId="165" fontId="17" fillId="0" borderId="0" xfId="1" applyFont="1" applyAlignment="1" applyProtection="1">
      <alignment horizontal="left" vertical="top"/>
      <protection locked="0"/>
    </xf>
    <xf numFmtId="2" fontId="17" fillId="0" borderId="0" xfId="1" applyNumberFormat="1" applyFont="1" applyAlignment="1" applyProtection="1">
      <alignment vertical="top" wrapText="1"/>
      <protection locked="0"/>
    </xf>
    <xf numFmtId="1" fontId="24" fillId="0" borderId="0" xfId="1" applyNumberFormat="1" applyFont="1" applyAlignment="1" applyProtection="1">
      <alignment vertical="top"/>
      <protection locked="0"/>
    </xf>
    <xf numFmtId="1" fontId="25" fillId="0" borderId="0" xfId="1" applyNumberFormat="1" applyFont="1" applyAlignment="1" applyProtection="1">
      <alignment vertical="top"/>
      <protection locked="0"/>
    </xf>
    <xf numFmtId="1" fontId="26" fillId="0" borderId="0" xfId="1" applyNumberFormat="1" applyFont="1" applyAlignment="1" applyProtection="1">
      <alignment vertical="top"/>
      <protection locked="0"/>
    </xf>
    <xf numFmtId="1" fontId="27" fillId="0" borderId="0" xfId="1" applyNumberFormat="1" applyFont="1" applyAlignment="1" applyProtection="1">
      <alignment vertical="top"/>
      <protection locked="0"/>
    </xf>
    <xf numFmtId="1" fontId="28" fillId="0" borderId="0" xfId="1" applyNumberFormat="1" applyFont="1" applyAlignment="1" applyProtection="1">
      <alignment vertical="top"/>
      <protection locked="0"/>
    </xf>
    <xf numFmtId="165" fontId="14" fillId="0" borderId="29" xfId="1" applyFont="1" applyBorder="1" applyAlignment="1" applyProtection="1">
      <alignment vertical="top"/>
    </xf>
    <xf numFmtId="165" fontId="23" fillId="0" borderId="29" xfId="1" applyFont="1" applyBorder="1" applyAlignment="1" applyProtection="1">
      <alignment vertical="top"/>
    </xf>
    <xf numFmtId="165" fontId="16" fillId="0" borderId="33" xfId="1" applyFont="1" applyBorder="1" applyAlignment="1" applyProtection="1">
      <alignment vertical="top"/>
    </xf>
    <xf numFmtId="2" fontId="11" fillId="0" borderId="0" xfId="1" applyNumberFormat="1" applyFont="1" applyAlignment="1" applyProtection="1">
      <alignment vertical="top"/>
      <protection locked="0" hidden="1"/>
    </xf>
    <xf numFmtId="2" fontId="17" fillId="0" borderId="0" xfId="1" applyNumberFormat="1" applyFont="1" applyAlignment="1" applyProtection="1">
      <alignment vertical="top"/>
      <protection locked="0" hidden="1"/>
    </xf>
    <xf numFmtId="2" fontId="12" fillId="0" borderId="0" xfId="1" applyNumberFormat="1" applyFont="1" applyAlignment="1" applyProtection="1">
      <alignment vertical="top"/>
      <protection locked="0" hidden="1"/>
    </xf>
    <xf numFmtId="2" fontId="13" fillId="0" borderId="0" xfId="1" applyNumberFormat="1" applyFont="1" applyAlignment="1" applyProtection="1">
      <alignment vertical="top"/>
      <protection locked="0" hidden="1"/>
    </xf>
    <xf numFmtId="2" fontId="14" fillId="0" borderId="0" xfId="1" applyNumberFormat="1" applyFont="1" applyAlignment="1" applyProtection="1">
      <alignment vertical="top"/>
      <protection locked="0" hidden="1"/>
    </xf>
    <xf numFmtId="2" fontId="15" fillId="0" borderId="19" xfId="1" applyNumberFormat="1" applyFont="1" applyBorder="1" applyAlignment="1" applyProtection="1">
      <alignment vertical="top"/>
      <protection locked="0" hidden="1"/>
    </xf>
    <xf numFmtId="2" fontId="15" fillId="0" borderId="13" xfId="1" applyNumberFormat="1" applyFont="1" applyBorder="1" applyAlignment="1" applyProtection="1">
      <alignment vertical="top"/>
      <protection locked="0" hidden="1"/>
    </xf>
    <xf numFmtId="2" fontId="15" fillId="0" borderId="18" xfId="1" applyNumberFormat="1" applyFont="1" applyBorder="1" applyAlignment="1" applyProtection="1">
      <alignment vertical="top"/>
      <protection locked="0" hidden="1"/>
    </xf>
    <xf numFmtId="2" fontId="15" fillId="0" borderId="24" xfId="1" applyNumberFormat="1" applyFont="1" applyBorder="1" applyAlignment="1" applyProtection="1">
      <alignment vertical="top"/>
      <protection locked="0" hidden="1"/>
    </xf>
    <xf numFmtId="2" fontId="15" fillId="0" borderId="34" xfId="1" applyNumberFormat="1" applyFont="1" applyBorder="1" applyAlignment="1" applyProtection="1">
      <alignment vertical="top"/>
      <protection locked="0" hidden="1"/>
    </xf>
    <xf numFmtId="2" fontId="15" fillId="0" borderId="2" xfId="1" applyNumberFormat="1" applyFont="1" applyBorder="1" applyAlignment="1" applyProtection="1">
      <alignment vertical="top"/>
      <protection locked="0" hidden="1"/>
    </xf>
    <xf numFmtId="165" fontId="14" fillId="0" borderId="27" xfId="1" applyFont="1" applyBorder="1" applyAlignment="1" applyProtection="1">
      <alignment vertical="top"/>
      <protection locked="0" hidden="1"/>
    </xf>
    <xf numFmtId="165" fontId="14" fillId="0" borderId="26" xfId="1" applyFont="1" applyBorder="1" applyAlignment="1" applyProtection="1">
      <alignment vertical="top"/>
      <protection locked="0" hidden="1"/>
    </xf>
    <xf numFmtId="165" fontId="14" fillId="0" borderId="28" xfId="1" applyFont="1" applyBorder="1" applyAlignment="1" applyProtection="1">
      <alignment vertical="top"/>
      <protection locked="0" hidden="1"/>
    </xf>
    <xf numFmtId="165" fontId="14" fillId="0" borderId="0" xfId="1" applyFont="1" applyBorder="1" applyAlignment="1" applyProtection="1">
      <alignment vertical="top"/>
      <protection locked="0" hidden="1"/>
    </xf>
    <xf numFmtId="165" fontId="14" fillId="0" borderId="35" xfId="1" applyFont="1" applyBorder="1" applyAlignment="1" applyProtection="1">
      <alignment vertical="top"/>
      <protection locked="0" hidden="1"/>
    </xf>
    <xf numFmtId="165" fontId="17" fillId="0" borderId="0" xfId="1" applyFont="1" applyAlignment="1" applyProtection="1">
      <alignment vertical="top"/>
      <protection locked="0" hidden="1"/>
    </xf>
    <xf numFmtId="165" fontId="14" fillId="0" borderId="10" xfId="1" applyFont="1" applyBorder="1" applyAlignment="1" applyProtection="1">
      <alignment vertical="top"/>
      <protection locked="0" hidden="1"/>
    </xf>
    <xf numFmtId="165" fontId="14" fillId="0" borderId="4" xfId="1" applyFont="1" applyBorder="1" applyAlignment="1" applyProtection="1">
      <alignment vertical="top"/>
      <protection locked="0" hidden="1"/>
    </xf>
    <xf numFmtId="165" fontId="14" fillId="0" borderId="29" xfId="1" applyFont="1" applyBorder="1" applyAlignment="1" applyProtection="1">
      <alignment vertical="top"/>
      <protection locked="0" hidden="1"/>
    </xf>
    <xf numFmtId="165" fontId="14" fillId="0" borderId="36" xfId="1" applyFont="1" applyBorder="1" applyAlignment="1" applyProtection="1">
      <alignment vertical="top"/>
      <protection locked="0" hidden="1"/>
    </xf>
    <xf numFmtId="165" fontId="23" fillId="0" borderId="10" xfId="1" applyFont="1" applyBorder="1" applyAlignment="1" applyProtection="1">
      <alignment vertical="top"/>
      <protection locked="0" hidden="1"/>
    </xf>
    <xf numFmtId="165" fontId="23" fillId="0" borderId="4" xfId="1" applyFont="1" applyBorder="1" applyAlignment="1" applyProtection="1">
      <alignment vertical="top"/>
      <protection locked="0" hidden="1"/>
    </xf>
    <xf numFmtId="165" fontId="23" fillId="0" borderId="29" xfId="1" applyFont="1" applyBorder="1" applyAlignment="1" applyProtection="1">
      <alignment vertical="top"/>
      <protection locked="0" hidden="1"/>
    </xf>
    <xf numFmtId="165" fontId="16" fillId="0" borderId="32" xfId="1" applyFont="1" applyBorder="1" applyAlignment="1" applyProtection="1">
      <alignment vertical="top"/>
      <protection locked="0" hidden="1"/>
    </xf>
    <xf numFmtId="165" fontId="16" fillId="0" borderId="31" xfId="1" applyFont="1" applyBorder="1" applyAlignment="1" applyProtection="1">
      <alignment vertical="top"/>
      <protection locked="0" hidden="1"/>
    </xf>
    <xf numFmtId="165" fontId="16" fillId="0" borderId="33" xfId="1" applyFont="1" applyBorder="1" applyAlignment="1" applyProtection="1">
      <alignment vertical="top"/>
      <protection locked="0" hidden="1"/>
    </xf>
    <xf numFmtId="165" fontId="16" fillId="0" borderId="37" xfId="1" applyFont="1" applyBorder="1" applyAlignment="1" applyProtection="1">
      <alignment vertical="top"/>
      <protection locked="0" hidden="1"/>
    </xf>
    <xf numFmtId="165" fontId="16" fillId="0" borderId="38" xfId="1" applyFont="1" applyBorder="1" applyAlignment="1" applyProtection="1">
      <alignment vertical="top"/>
      <protection locked="0" hidden="1"/>
    </xf>
    <xf numFmtId="165" fontId="16" fillId="0" borderId="4" xfId="1" applyFont="1" applyBorder="1" applyAlignment="1" applyProtection="1">
      <alignment vertical="top"/>
      <protection locked="0" hidden="1"/>
    </xf>
    <xf numFmtId="165" fontId="16" fillId="0" borderId="29" xfId="1" applyFont="1" applyBorder="1" applyAlignment="1" applyProtection="1">
      <alignment vertical="top"/>
      <protection locked="0" hidden="1"/>
    </xf>
    <xf numFmtId="165" fontId="16" fillId="0" borderId="0" xfId="1" applyFont="1" applyBorder="1" applyAlignment="1" applyProtection="1">
      <alignment vertical="top"/>
      <protection locked="0" hidden="1"/>
    </xf>
    <xf numFmtId="2" fontId="20" fillId="5" borderId="0" xfId="1" applyNumberFormat="1" applyFont="1" applyFill="1" applyAlignment="1" applyProtection="1">
      <alignment vertical="top"/>
      <protection hidden="1"/>
    </xf>
    <xf numFmtId="2" fontId="11" fillId="5" borderId="0" xfId="1" applyNumberFormat="1" applyFont="1" applyFill="1" applyAlignment="1" applyProtection="1">
      <alignment vertical="top"/>
      <protection hidden="1"/>
    </xf>
    <xf numFmtId="2" fontId="11" fillId="5" borderId="0" xfId="1" applyNumberFormat="1" applyFont="1" applyFill="1" applyBorder="1" applyAlignment="1" applyProtection="1">
      <alignment vertical="top"/>
      <protection hidden="1"/>
    </xf>
    <xf numFmtId="2" fontId="11" fillId="0" borderId="0" xfId="1" applyNumberFormat="1" applyFont="1" applyFill="1" applyAlignment="1" applyProtection="1">
      <alignment vertical="top"/>
      <protection hidden="1"/>
    </xf>
    <xf numFmtId="165" fontId="14" fillId="5" borderId="0" xfId="1" applyFont="1" applyFill="1" applyBorder="1" applyAlignment="1" applyProtection="1">
      <alignment vertical="top"/>
      <protection hidden="1"/>
    </xf>
    <xf numFmtId="2" fontId="12" fillId="5" borderId="0" xfId="1" applyNumberFormat="1" applyFont="1" applyFill="1" applyBorder="1" applyAlignment="1" applyProtection="1">
      <alignment vertical="top"/>
      <protection hidden="1"/>
    </xf>
    <xf numFmtId="2" fontId="12" fillId="5" borderId="0" xfId="1" applyNumberFormat="1" applyFont="1" applyFill="1" applyAlignment="1" applyProtection="1">
      <alignment vertical="top"/>
      <protection hidden="1"/>
    </xf>
    <xf numFmtId="2" fontId="12" fillId="0" borderId="0" xfId="1" applyNumberFormat="1" applyFont="1" applyFill="1" applyAlignment="1" applyProtection="1">
      <alignment vertical="top"/>
      <protection hidden="1"/>
    </xf>
    <xf numFmtId="2" fontId="13" fillId="5" borderId="0" xfId="1" applyNumberFormat="1" applyFont="1" applyFill="1" applyAlignment="1" applyProtection="1">
      <alignment vertical="top"/>
      <protection hidden="1"/>
    </xf>
    <xf numFmtId="2" fontId="13" fillId="5" borderId="0" xfId="1" applyNumberFormat="1" applyFont="1" applyFill="1" applyBorder="1" applyAlignment="1" applyProtection="1">
      <alignment vertical="top"/>
      <protection hidden="1"/>
    </xf>
    <xf numFmtId="2" fontId="13" fillId="0" borderId="0" xfId="1" applyNumberFormat="1" applyFont="1" applyFill="1" applyAlignment="1" applyProtection="1">
      <alignment vertical="top"/>
      <protection hidden="1"/>
    </xf>
    <xf numFmtId="2" fontId="14" fillId="5" borderId="0" xfId="1" applyNumberFormat="1" applyFont="1" applyFill="1" applyAlignment="1" applyProtection="1">
      <alignment vertical="top"/>
      <protection hidden="1"/>
    </xf>
    <xf numFmtId="2" fontId="14" fillId="5" borderId="0" xfId="1" applyNumberFormat="1" applyFont="1" applyFill="1" applyBorder="1" applyAlignment="1" applyProtection="1">
      <alignment vertical="top"/>
      <protection hidden="1"/>
    </xf>
    <xf numFmtId="2" fontId="14" fillId="0" borderId="0" xfId="1" applyNumberFormat="1" applyFont="1" applyFill="1" applyAlignment="1" applyProtection="1">
      <alignment vertical="top"/>
      <protection hidden="1"/>
    </xf>
    <xf numFmtId="2" fontId="20" fillId="2" borderId="18" xfId="1" applyNumberFormat="1" applyFont="1" applyFill="1" applyBorder="1" applyAlignment="1" applyProtection="1">
      <alignment horizontal="centerContinuous" vertical="top"/>
      <protection hidden="1"/>
    </xf>
    <xf numFmtId="2" fontId="14" fillId="2" borderId="13" xfId="1" applyNumberFormat="1" applyFont="1" applyFill="1" applyBorder="1" applyAlignment="1" applyProtection="1">
      <alignment horizontal="centerContinuous" vertical="top"/>
      <protection hidden="1"/>
    </xf>
    <xf numFmtId="2" fontId="14" fillId="9" borderId="39" xfId="1" applyNumberFormat="1" applyFont="1" applyFill="1" applyBorder="1" applyAlignment="1" applyProtection="1">
      <alignment horizontal="centerContinuous" vertical="top"/>
      <protection hidden="1"/>
    </xf>
    <xf numFmtId="2" fontId="15" fillId="5" borderId="18" xfId="1" applyNumberFormat="1" applyFont="1" applyFill="1" applyBorder="1" applyAlignment="1" applyProtection="1">
      <alignment vertical="top"/>
      <protection hidden="1"/>
    </xf>
    <xf numFmtId="2" fontId="15" fillId="9" borderId="39" xfId="1" applyNumberFormat="1" applyFont="1" applyFill="1" applyBorder="1" applyAlignment="1" applyProtection="1">
      <alignment vertical="top"/>
      <protection hidden="1"/>
    </xf>
    <xf numFmtId="2" fontId="15" fillId="5" borderId="2" xfId="1" applyNumberFormat="1" applyFont="1" applyFill="1" applyBorder="1" applyAlignment="1" applyProtection="1">
      <alignment vertical="top"/>
      <protection hidden="1"/>
    </xf>
    <xf numFmtId="2" fontId="15" fillId="9" borderId="40" xfId="1" applyNumberFormat="1" applyFont="1" applyFill="1" applyBorder="1" applyAlignment="1" applyProtection="1">
      <alignment vertical="top"/>
      <protection hidden="1"/>
    </xf>
    <xf numFmtId="165" fontId="14" fillId="0" borderId="26" xfId="1" applyFont="1" applyBorder="1" applyAlignment="1" applyProtection="1">
      <alignment vertical="top"/>
      <protection hidden="1"/>
    </xf>
    <xf numFmtId="165" fontId="14" fillId="0" borderId="41" xfId="1" applyFont="1" applyBorder="1" applyAlignment="1" applyProtection="1">
      <alignment vertical="top"/>
      <protection hidden="1"/>
    </xf>
    <xf numFmtId="165" fontId="14" fillId="9" borderId="42" xfId="1" applyFont="1" applyFill="1" applyBorder="1" applyAlignment="1" applyProtection="1">
      <alignment vertical="top"/>
      <protection hidden="1"/>
    </xf>
    <xf numFmtId="165" fontId="14" fillId="0" borderId="4" xfId="1" applyFont="1" applyBorder="1" applyAlignment="1" applyProtection="1">
      <alignment vertical="top"/>
      <protection hidden="1"/>
    </xf>
    <xf numFmtId="165" fontId="14" fillId="0" borderId="1" xfId="1" applyFont="1" applyBorder="1" applyAlignment="1" applyProtection="1">
      <alignment vertical="top"/>
      <protection hidden="1"/>
    </xf>
    <xf numFmtId="165" fontId="14" fillId="9" borderId="43" xfId="1" applyFont="1" applyFill="1" applyBorder="1" applyAlignment="1" applyProtection="1">
      <alignment vertical="top"/>
      <protection hidden="1"/>
    </xf>
    <xf numFmtId="165" fontId="23" fillId="0" borderId="1" xfId="1" applyFont="1" applyBorder="1" applyAlignment="1" applyProtection="1">
      <alignment vertical="top"/>
      <protection hidden="1"/>
    </xf>
    <xf numFmtId="165" fontId="16" fillId="0" borderId="31" xfId="1" applyFont="1" applyBorder="1" applyAlignment="1" applyProtection="1">
      <alignment vertical="top"/>
      <protection hidden="1"/>
    </xf>
    <xf numFmtId="165" fontId="16" fillId="0" borderId="44" xfId="1" applyFont="1" applyBorder="1" applyAlignment="1" applyProtection="1">
      <alignment vertical="top"/>
      <protection hidden="1"/>
    </xf>
    <xf numFmtId="165" fontId="16" fillId="9" borderId="45" xfId="1" applyFont="1" applyFill="1" applyBorder="1" applyAlignment="1" applyProtection="1">
      <alignment vertical="top"/>
      <protection hidden="1"/>
    </xf>
    <xf numFmtId="165" fontId="16" fillId="0" borderId="4" xfId="1" applyFont="1" applyBorder="1" applyAlignment="1" applyProtection="1">
      <alignment vertical="top"/>
      <protection hidden="1"/>
    </xf>
    <xf numFmtId="165" fontId="16" fillId="0" borderId="1" xfId="1" applyFont="1" applyBorder="1" applyAlignment="1" applyProtection="1">
      <alignment vertical="top"/>
      <protection hidden="1"/>
    </xf>
    <xf numFmtId="165" fontId="16" fillId="9" borderId="43" xfId="1" applyFont="1" applyFill="1" applyBorder="1" applyAlignment="1" applyProtection="1">
      <alignment vertical="top"/>
      <protection hidden="1"/>
    </xf>
    <xf numFmtId="165" fontId="17" fillId="0" borderId="0" xfId="1" applyFont="1" applyAlignment="1" applyProtection="1">
      <alignment vertical="top"/>
      <protection hidden="1"/>
    </xf>
    <xf numFmtId="165" fontId="17" fillId="0" borderId="0" xfId="1" applyFont="1" applyFill="1" applyAlignment="1" applyProtection="1">
      <alignment vertical="top"/>
      <protection hidden="1"/>
    </xf>
    <xf numFmtId="165" fontId="31" fillId="10" borderId="0" xfId="1" applyFont="1" applyFill="1" applyAlignment="1" applyProtection="1">
      <alignment vertical="top"/>
      <protection locked="0"/>
    </xf>
    <xf numFmtId="165" fontId="17" fillId="10" borderId="0" xfId="1" applyFont="1" applyFill="1" applyAlignment="1" applyProtection="1">
      <alignment vertical="top"/>
      <protection locked="0"/>
    </xf>
    <xf numFmtId="165" fontId="17" fillId="10" borderId="0" xfId="1" applyFont="1" applyFill="1" applyAlignment="1" applyProtection="1">
      <alignment horizontal="center" vertical="top"/>
      <protection locked="0"/>
    </xf>
    <xf numFmtId="43" fontId="33" fillId="11" borderId="46" xfId="2" applyFont="1" applyFill="1" applyBorder="1" applyAlignment="1" applyProtection="1">
      <alignment horizontal="center" vertical="top" wrapText="1"/>
      <protection locked="0"/>
    </xf>
    <xf numFmtId="43" fontId="33" fillId="11" borderId="47" xfId="2" applyFont="1" applyFill="1" applyBorder="1" applyAlignment="1" applyProtection="1">
      <alignment horizontal="center" vertical="top" wrapText="1"/>
      <protection locked="0"/>
    </xf>
    <xf numFmtId="43" fontId="33" fillId="11" borderId="47" xfId="2" applyFont="1" applyFill="1" applyBorder="1" applyAlignment="1" applyProtection="1">
      <alignment horizontal="left" vertical="top" wrapText="1"/>
      <protection locked="0"/>
    </xf>
    <xf numFmtId="43" fontId="33" fillId="11" borderId="48" xfId="2" applyFont="1" applyFill="1" applyBorder="1" applyAlignment="1" applyProtection="1">
      <alignment horizontal="center" vertical="top" wrapText="1"/>
      <protection locked="0"/>
    </xf>
    <xf numFmtId="43" fontId="25" fillId="11" borderId="47" xfId="2" applyFont="1" applyFill="1" applyBorder="1" applyAlignment="1" applyProtection="1">
      <alignment horizontal="center" vertical="top" wrapText="1"/>
      <protection locked="0"/>
    </xf>
    <xf numFmtId="43" fontId="25" fillId="11" borderId="48" xfId="2" applyFont="1" applyFill="1" applyBorder="1" applyAlignment="1" applyProtection="1">
      <alignment horizontal="center" vertical="top" wrapText="1"/>
      <protection locked="0"/>
    </xf>
    <xf numFmtId="2" fontId="20" fillId="8" borderId="14" xfId="1" applyNumberFormat="1" applyFont="1" applyFill="1" applyBorder="1" applyAlignment="1" applyProtection="1">
      <alignment horizontal="center" vertical="top"/>
      <protection locked="0" hidden="1"/>
    </xf>
    <xf numFmtId="0" fontId="0" fillId="8" borderId="15" xfId="0" applyFill="1" applyBorder="1" applyAlignment="1" applyProtection="1">
      <alignment horizontal="center" vertical="top"/>
      <protection locked="0" hidden="1"/>
    </xf>
    <xf numFmtId="0" fontId="0" fillId="8" borderId="16" xfId="0" applyFill="1" applyBorder="1" applyAlignment="1" applyProtection="1">
      <alignment horizontal="center" vertical="top"/>
      <protection locked="0" hidden="1"/>
    </xf>
    <xf numFmtId="2" fontId="20" fillId="3" borderId="14" xfId="1" applyNumberFormat="1" applyFont="1" applyFill="1" applyBorder="1" applyAlignment="1" applyProtection="1">
      <alignment horizontal="center" vertical="top"/>
      <protection locked="0" hidden="1"/>
    </xf>
    <xf numFmtId="0" fontId="0" fillId="0" borderId="15" xfId="0" applyBorder="1" applyAlignment="1" applyProtection="1">
      <alignment horizontal="center" vertical="top"/>
      <protection locked="0" hidden="1"/>
    </xf>
    <xf numFmtId="0" fontId="0" fillId="0" borderId="16" xfId="0" applyBorder="1" applyAlignment="1" applyProtection="1">
      <alignment horizontal="center" vertical="top"/>
      <protection locked="0" hidden="1"/>
    </xf>
    <xf numFmtId="2" fontId="20" fillId="6" borderId="14" xfId="1" applyNumberFormat="1" applyFont="1" applyFill="1" applyBorder="1" applyAlignment="1" applyProtection="1">
      <alignment horizontal="center" vertical="top"/>
      <protection locked="0"/>
    </xf>
    <xf numFmtId="0" fontId="0" fillId="6" borderId="15" xfId="0" applyFill="1" applyBorder="1" applyAlignment="1" applyProtection="1">
      <alignment horizontal="center" vertical="top"/>
      <protection locked="0"/>
    </xf>
    <xf numFmtId="0" fontId="0" fillId="6" borderId="16" xfId="0" applyFill="1" applyBorder="1" applyAlignment="1" applyProtection="1">
      <alignment horizontal="center" vertical="top"/>
      <protection locked="0"/>
    </xf>
    <xf numFmtId="2" fontId="20" fillId="7" borderId="15" xfId="1" applyNumberFormat="1" applyFont="1" applyFill="1" applyBorder="1" applyAlignment="1" applyProtection="1">
      <alignment horizontal="center" vertical="top"/>
      <protection locked="0" hidden="1"/>
    </xf>
    <xf numFmtId="0" fontId="0" fillId="7" borderId="15" xfId="0" applyFill="1" applyBorder="1" applyAlignment="1" applyProtection="1">
      <alignment horizontal="center" vertical="top"/>
      <protection locked="0" hidden="1"/>
    </xf>
    <xf numFmtId="0" fontId="0" fillId="7" borderId="16" xfId="0" applyFill="1" applyBorder="1" applyAlignment="1" applyProtection="1">
      <alignment horizontal="center" vertical="top"/>
      <protection locked="0" hidden="1"/>
    </xf>
    <xf numFmtId="0" fontId="34" fillId="0" borderId="0" xfId="0" applyFont="1" applyAlignment="1">
      <alignment vertical="center" wrapText="1"/>
    </xf>
  </cellXfs>
  <cellStyles count="3">
    <cellStyle name="Comma 2" xfId="2" xr:uid="{13761DBF-AB29-4F5A-9219-ECBE32F94E0B}"/>
    <cellStyle name="Komma" xfId="1" builtinId="3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B65" sqref="B65"/>
    </sheetView>
  </sheetViews>
  <sheetFormatPr defaultColWidth="9.33203125" defaultRowHeight="10.199999999999999"/>
  <cols>
    <col min="1" max="1" width="25.33203125" style="1" customWidth="1"/>
    <col min="2" max="2" width="7.109375" style="1" customWidth="1"/>
    <col min="3" max="108" width="13.6640625" style="1" customWidth="1"/>
    <col min="109" max="16384" width="9.33203125" style="1"/>
  </cols>
  <sheetData>
    <row r="1" spans="1:5">
      <c r="A1" s="2"/>
      <c r="B1" s="2"/>
    </row>
    <row r="3" spans="1:5">
      <c r="A3" s="28" t="s">
        <v>0</v>
      </c>
      <c r="B3" s="29"/>
      <c r="C3" s="30"/>
    </row>
    <row r="4" spans="1:5">
      <c r="A4" s="26" t="s">
        <v>1</v>
      </c>
      <c r="B4" s="26" t="s">
        <v>2</v>
      </c>
      <c r="C4" s="27" t="s">
        <v>3</v>
      </c>
    </row>
    <row r="5" spans="1:5">
      <c r="A5" s="3" t="s">
        <v>28</v>
      </c>
      <c r="B5" s="3" t="s">
        <v>4</v>
      </c>
      <c r="C5" s="21">
        <v>124</v>
      </c>
      <c r="E5" s="1" t="s">
        <v>42</v>
      </c>
    </row>
    <row r="6" spans="1:5">
      <c r="A6" s="3" t="s">
        <v>29</v>
      </c>
      <c r="B6" s="3" t="s">
        <v>5</v>
      </c>
      <c r="C6" s="21">
        <v>124</v>
      </c>
      <c r="E6" s="1" t="s">
        <v>42</v>
      </c>
    </row>
    <row r="7" spans="1:5">
      <c r="A7" s="3" t="s">
        <v>30</v>
      </c>
      <c r="B7" s="3" t="s">
        <v>6</v>
      </c>
      <c r="C7" s="21">
        <v>122</v>
      </c>
      <c r="E7" s="1" t="s">
        <v>42</v>
      </c>
    </row>
    <row r="8" spans="1:5">
      <c r="A8" s="3" t="s">
        <v>31</v>
      </c>
      <c r="B8" s="3" t="s">
        <v>7</v>
      </c>
      <c r="C8" s="21">
        <v>122</v>
      </c>
      <c r="E8" s="1" t="s">
        <v>42</v>
      </c>
    </row>
    <row r="9" spans="1:5">
      <c r="A9" s="4"/>
      <c r="B9" s="4"/>
      <c r="C9" s="22"/>
    </row>
    <row r="11" spans="1:5">
      <c r="A11" s="1" t="s">
        <v>20</v>
      </c>
      <c r="C11" s="31">
        <v>2.2037100000000001</v>
      </c>
    </row>
    <row r="13" spans="1:5">
      <c r="A13" s="23" t="s">
        <v>8</v>
      </c>
      <c r="B13" s="24"/>
      <c r="C13" s="25"/>
    </row>
    <row r="14" spans="1:5">
      <c r="A14" s="26" t="s">
        <v>1</v>
      </c>
      <c r="B14" s="26" t="s">
        <v>2</v>
      </c>
      <c r="C14" s="27" t="s">
        <v>9</v>
      </c>
    </row>
    <row r="15" spans="1:5">
      <c r="A15" s="4"/>
      <c r="B15" s="4"/>
      <c r="C15" s="22"/>
    </row>
    <row r="18" spans="1:4">
      <c r="A18" s="23" t="s">
        <v>283</v>
      </c>
    </row>
    <row r="20" spans="1:4">
      <c r="A20" s="32" t="s">
        <v>38</v>
      </c>
      <c r="B20" s="2"/>
      <c r="C20" s="54"/>
      <c r="D20" s="1" t="s">
        <v>60</v>
      </c>
    </row>
    <row r="21" spans="1:4">
      <c r="A21" s="1" t="s">
        <v>39</v>
      </c>
      <c r="C21" s="54"/>
      <c r="D21" s="1" t="s">
        <v>60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rintOptions gridLines="1" gridLinesSet="0"/>
  <pageMargins left="0.23622047244094491" right="0.23622047244094491" top="0.74803149606299213" bottom="0.74803149606299213" header="0.31496062992125984" footer="0.31496062992125984"/>
  <pageSetup paperSize="9" orientation="landscape" horizontalDpi="4294967292" r:id="rId1"/>
  <headerFooter alignWithMargins="0">
    <oddHeader>&amp;A</oddHeader>
    <oddFooter>&amp;L&amp;F
Uniek nr e-ABS XXXXXXXXXXXXXXXXXXX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46"/>
  <sheetViews>
    <sheetView workbookViewId="0">
      <selection activeCell="E53" sqref="E53"/>
    </sheetView>
  </sheetViews>
  <sheetFormatPr defaultRowHeight="13.2"/>
  <cols>
    <col min="1" max="1" width="8.109375" customWidth="1"/>
    <col min="2" max="2" width="30.33203125" customWidth="1"/>
    <col min="3" max="3" width="13.33203125" customWidth="1"/>
    <col min="4" max="4" width="8.6640625" customWidth="1"/>
    <col min="5" max="5" width="7.6640625" customWidth="1"/>
    <col min="6" max="6" width="26.6640625" customWidth="1"/>
    <col min="8" max="8" width="13.33203125" bestFit="1" customWidth="1"/>
  </cols>
  <sheetData>
    <row r="1" spans="1:7" ht="15.6">
      <c r="A1" s="6" t="s">
        <v>282</v>
      </c>
      <c r="B1" s="7"/>
      <c r="C1" s="7"/>
      <c r="D1" s="8"/>
      <c r="E1" s="8"/>
      <c r="F1" s="7"/>
    </row>
    <row r="2" spans="1:7" ht="15.6">
      <c r="A2" s="34" t="s">
        <v>251</v>
      </c>
      <c r="B2" s="7"/>
      <c r="C2" s="7"/>
      <c r="D2" s="8"/>
      <c r="E2" s="8"/>
      <c r="F2" s="7"/>
    </row>
    <row r="3" spans="1:7" ht="15.6">
      <c r="A3" s="34" t="s">
        <v>252</v>
      </c>
      <c r="B3" s="7"/>
      <c r="C3" s="7"/>
      <c r="D3" s="8"/>
      <c r="E3" s="8"/>
      <c r="F3" s="7"/>
    </row>
    <row r="4" spans="1:7">
      <c r="A4" s="5"/>
      <c r="B4" s="9"/>
      <c r="C4" s="9"/>
      <c r="D4" s="10"/>
      <c r="E4" s="10"/>
      <c r="F4" s="9"/>
    </row>
    <row r="5" spans="1:7" ht="13.8">
      <c r="A5" s="11"/>
      <c r="B5" s="12"/>
      <c r="C5" s="12"/>
      <c r="D5" s="13"/>
      <c r="E5" s="13"/>
      <c r="F5" s="12"/>
    </row>
    <row r="6" spans="1:7" ht="13.8">
      <c r="A6" s="14"/>
      <c r="B6" s="15" t="s">
        <v>1</v>
      </c>
      <c r="C6" s="15"/>
      <c r="D6" s="16" t="s">
        <v>17</v>
      </c>
      <c r="E6" s="16"/>
      <c r="F6" s="15" t="s">
        <v>25</v>
      </c>
    </row>
    <row r="7" spans="1:7" ht="13.8">
      <c r="A7" s="11"/>
      <c r="B7" s="12"/>
      <c r="C7" s="12"/>
      <c r="D7" s="13"/>
      <c r="E7" s="13"/>
      <c r="F7" s="12"/>
    </row>
    <row r="8" spans="1:7" ht="13.8">
      <c r="A8" s="17"/>
      <c r="B8" s="12"/>
      <c r="C8" s="12"/>
      <c r="D8" s="13" t="s">
        <v>34</v>
      </c>
      <c r="E8" s="13" t="s">
        <v>35</v>
      </c>
      <c r="F8" s="12"/>
    </row>
    <row r="9" spans="1:7" ht="13.8">
      <c r="A9" s="18">
        <v>1</v>
      </c>
      <c r="B9" s="12" t="s">
        <v>18</v>
      </c>
      <c r="C9" s="12" t="s">
        <v>11</v>
      </c>
      <c r="D9" s="46">
        <f>ign</f>
        <v>124</v>
      </c>
      <c r="E9" s="13"/>
      <c r="F9" s="12">
        <f>'Bestand dd 1 januari 2023'!K71</f>
        <v>79850000</v>
      </c>
    </row>
    <row r="10" spans="1:7" ht="13.8">
      <c r="A10" s="18"/>
      <c r="B10" s="12"/>
      <c r="C10" s="12" t="s">
        <v>13</v>
      </c>
      <c r="D10" s="13"/>
      <c r="E10" s="46">
        <f>iin</f>
        <v>122</v>
      </c>
      <c r="F10" s="12">
        <f>'Bestand dd 1 januari 2023'!L71</f>
        <v>9850000</v>
      </c>
    </row>
    <row r="11" spans="1:7" ht="13.8">
      <c r="A11" s="18">
        <v>2</v>
      </c>
      <c r="B11" s="12" t="s">
        <v>36</v>
      </c>
      <c r="C11" s="12" t="s">
        <v>11</v>
      </c>
      <c r="D11" s="46">
        <f>ign</f>
        <v>124</v>
      </c>
      <c r="E11" s="13"/>
      <c r="F11" s="12">
        <f>'Bestand dd 1 januari 2023'!K102</f>
        <v>95127000</v>
      </c>
    </row>
    <row r="12" spans="1:7" ht="13.8">
      <c r="A12" s="18"/>
      <c r="B12" s="12"/>
      <c r="C12" s="12" t="s">
        <v>13</v>
      </c>
      <c r="D12" s="13"/>
      <c r="E12" s="46">
        <f>iin</f>
        <v>122</v>
      </c>
      <c r="F12" s="12">
        <f>'Bestand dd 1 januari 2023'!L102</f>
        <v>20554000</v>
      </c>
    </row>
    <row r="13" spans="1:7" ht="13.8">
      <c r="A13" s="18"/>
      <c r="B13" s="12"/>
      <c r="C13" s="12"/>
      <c r="D13" s="13"/>
      <c r="E13" s="13"/>
      <c r="F13" s="12"/>
    </row>
    <row r="14" spans="1:7" ht="14.4" thickBot="1">
      <c r="A14" s="11"/>
      <c r="B14" s="15" t="s">
        <v>19</v>
      </c>
      <c r="D14" s="19"/>
      <c r="E14" s="19"/>
      <c r="F14" s="20">
        <f>SUM(F9:F13)</f>
        <v>205381000</v>
      </c>
    </row>
    <row r="15" spans="1:7" ht="14.4" thickTop="1">
      <c r="A15" s="18"/>
      <c r="B15" s="18"/>
      <c r="C15" s="18"/>
      <c r="D15" s="18"/>
      <c r="E15" s="18"/>
      <c r="F15" s="12"/>
      <c r="G15" s="18"/>
    </row>
    <row r="16" spans="1:7" ht="13.8">
      <c r="F16" s="12"/>
    </row>
    <row r="17" spans="2:8" s="18" customFormat="1" ht="13.8">
      <c r="B17" s="18" t="s">
        <v>281</v>
      </c>
      <c r="F17" s="12">
        <f>'Bestand dd 1 januari 2023'!U105</f>
        <v>179929000</v>
      </c>
    </row>
    <row r="18" spans="2:8" s="18" customFormat="1" ht="13.8">
      <c r="B18" s="18" t="s">
        <v>280</v>
      </c>
      <c r="F18" s="12">
        <f>cad</f>
        <v>400000</v>
      </c>
    </row>
    <row r="19" spans="2:8" s="18" customFormat="1" ht="13.8">
      <c r="B19" s="18" t="s">
        <v>289</v>
      </c>
      <c r="F19" s="47">
        <f>SUM(F17:F18)</f>
        <v>180329000</v>
      </c>
    </row>
    <row r="20" spans="2:8" s="18" customFormat="1" ht="13.8">
      <c r="B20" s="18" t="s">
        <v>287</v>
      </c>
      <c r="F20" s="12">
        <f>index</f>
        <v>-400000</v>
      </c>
    </row>
    <row r="21" spans="2:8" s="18" customFormat="1" ht="14.4" thickBot="1">
      <c r="B21" s="18" t="s">
        <v>288</v>
      </c>
      <c r="F21" s="20">
        <f>SUM(F19:F20)</f>
        <v>179929000</v>
      </c>
      <c r="H21" s="18">
        <f>F18+F20</f>
        <v>0</v>
      </c>
    </row>
    <row r="22" spans="2:8" s="18" customFormat="1" ht="14.4" thickTop="1"/>
    <row r="23" spans="2:8" s="18" customFormat="1" ht="13.8"/>
    <row r="24" spans="2:8" s="18" customFormat="1" ht="13.8"/>
    <row r="25" spans="2:8" s="18" customFormat="1" ht="13.8"/>
    <row r="26" spans="2:8" s="18" customFormat="1" ht="13.8" hidden="1">
      <c r="B26" s="15" t="s">
        <v>37</v>
      </c>
    </row>
    <row r="27" spans="2:8" s="18" customFormat="1" ht="13.8" hidden="1">
      <c r="B27" s="15" t="s">
        <v>265</v>
      </c>
    </row>
    <row r="28" spans="2:8" s="18" customFormat="1" ht="13.8" hidden="1"/>
    <row r="29" spans="2:8" s="18" customFormat="1" ht="13.8" hidden="1">
      <c r="B29" s="48" t="s">
        <v>266</v>
      </c>
      <c r="F29" s="12">
        <f>ROUND(F14*0.5455/1000,2)</f>
        <v>112035.34</v>
      </c>
    </row>
    <row r="30" spans="2:8" s="18" customFormat="1" ht="13.8">
      <c r="B30" s="33"/>
      <c r="C30" s="18" t="s">
        <v>42</v>
      </c>
      <c r="F30" s="49" t="s">
        <v>42</v>
      </c>
    </row>
    <row r="31" spans="2:8" s="18" customFormat="1" ht="13.8"/>
    <row r="32" spans="2:8" s="18" customFormat="1" ht="13.8">
      <c r="F32" s="12"/>
    </row>
    <row r="33" s="18" customFormat="1" ht="13.8"/>
    <row r="34" s="18" customFormat="1" ht="13.8"/>
    <row r="35" s="18" customFormat="1" ht="13.8"/>
    <row r="36" s="18" customFormat="1" ht="13.8"/>
    <row r="37" s="18" customFormat="1" ht="13.8"/>
    <row r="38" s="18" customFormat="1" ht="13.8"/>
    <row r="39" s="18" customFormat="1" ht="13.8"/>
    <row r="40" s="18" customFormat="1" ht="13.8"/>
    <row r="41" s="18" customFormat="1" ht="13.8"/>
    <row r="42" s="18" customFormat="1" ht="13.8"/>
    <row r="43" s="18" customFormat="1" ht="13.8"/>
    <row r="44" s="18" customFormat="1" ht="13.8"/>
    <row r="45" s="18" customFormat="1" ht="13.8"/>
    <row r="46" s="18" customFormat="1" ht="13.8"/>
    <row r="47" s="18" customFormat="1" ht="13.8"/>
    <row r="48" s="18" customFormat="1" ht="13.8"/>
    <row r="49" s="18" customFormat="1" ht="13.8"/>
    <row r="50" s="18" customFormat="1" ht="13.8"/>
    <row r="51" s="18" customFormat="1" ht="13.8"/>
    <row r="52" s="18" customFormat="1" ht="13.8"/>
    <row r="53" s="18" customFormat="1" ht="13.8"/>
    <row r="54" s="18" customFormat="1" ht="13.8"/>
    <row r="55" s="18" customFormat="1" ht="13.8"/>
    <row r="56" s="18" customFormat="1" ht="13.8"/>
    <row r="57" s="18" customFormat="1" ht="13.8"/>
    <row r="58" s="18" customFormat="1" ht="13.8"/>
    <row r="59" s="18" customFormat="1" ht="13.8"/>
    <row r="60" s="18" customFormat="1" ht="13.8"/>
    <row r="61" s="18" customFormat="1" ht="13.8"/>
    <row r="62" s="18" customFormat="1" ht="13.8"/>
    <row r="63" s="18" customFormat="1" ht="13.8"/>
    <row r="64" s="18" customFormat="1" ht="13.8"/>
    <row r="65" s="18" customFormat="1" ht="13.8"/>
    <row r="66" s="18" customFormat="1" ht="13.8"/>
    <row r="67" s="18" customFormat="1" ht="13.8"/>
    <row r="68" s="18" customFormat="1" ht="13.8"/>
    <row r="69" s="18" customFormat="1" ht="13.8"/>
    <row r="70" s="18" customFormat="1" ht="13.8"/>
    <row r="71" s="18" customFormat="1" ht="13.8"/>
    <row r="72" s="18" customFormat="1" ht="13.8"/>
    <row r="73" s="18" customFormat="1" ht="13.8"/>
    <row r="74" s="18" customFormat="1" ht="13.8"/>
    <row r="75" s="18" customFormat="1" ht="13.8"/>
    <row r="76" s="18" customFormat="1" ht="13.8"/>
    <row r="77" s="18" customFormat="1" ht="13.8"/>
    <row r="78" s="18" customFormat="1" ht="13.8"/>
    <row r="79" s="18" customFormat="1" ht="13.8"/>
    <row r="80" s="18" customFormat="1" ht="13.8"/>
    <row r="81" s="18" customFormat="1" ht="13.8"/>
    <row r="82" s="18" customFormat="1" ht="13.8"/>
    <row r="83" s="18" customFormat="1" ht="13.8"/>
    <row r="84" s="18" customFormat="1" ht="13.8"/>
    <row r="85" s="18" customFormat="1" ht="13.8"/>
    <row r="86" s="18" customFormat="1" ht="13.8"/>
    <row r="87" s="18" customFormat="1" ht="13.8"/>
    <row r="88" s="18" customFormat="1" ht="13.8"/>
    <row r="89" s="18" customFormat="1" ht="13.8"/>
    <row r="90" s="18" customFormat="1" ht="13.8"/>
    <row r="91" s="18" customFormat="1" ht="13.8"/>
    <row r="92" s="18" customFormat="1" ht="13.8"/>
    <row r="93" s="18" customFormat="1" ht="13.8"/>
    <row r="94" s="18" customFormat="1" ht="13.8"/>
    <row r="95" s="18" customFormat="1" ht="13.8"/>
    <row r="96" s="18" customFormat="1" ht="13.8"/>
    <row r="97" s="18" customFormat="1" ht="13.8"/>
    <row r="98" s="18" customFormat="1" ht="13.8"/>
    <row r="99" s="18" customFormat="1" ht="13.8"/>
    <row r="100" s="18" customFormat="1" ht="13.8"/>
    <row r="101" s="18" customFormat="1" ht="13.8"/>
    <row r="102" s="18" customFormat="1" ht="13.8"/>
    <row r="103" s="18" customFormat="1" ht="13.8"/>
    <row r="104" s="18" customFormat="1" ht="13.8"/>
    <row r="105" s="18" customFormat="1" ht="13.8"/>
    <row r="106" s="18" customFormat="1" ht="13.8"/>
    <row r="107" s="18" customFormat="1" ht="13.8"/>
    <row r="108" s="18" customFormat="1" ht="13.8"/>
    <row r="109" s="18" customFormat="1" ht="13.8"/>
    <row r="110" s="18" customFormat="1" ht="13.8"/>
    <row r="111" s="18" customFormat="1" ht="13.8"/>
    <row r="112" s="18" customFormat="1" ht="13.8"/>
    <row r="113" s="18" customFormat="1" ht="13.8"/>
    <row r="114" s="18" customFormat="1" ht="13.8"/>
    <row r="115" s="18" customFormat="1" ht="13.8"/>
    <row r="116" s="18" customFormat="1" ht="13.8"/>
    <row r="117" s="18" customFormat="1" ht="13.8"/>
    <row r="118" s="18" customFormat="1" ht="13.8"/>
    <row r="119" s="18" customFormat="1" ht="13.8"/>
    <row r="120" s="18" customFormat="1" ht="13.8"/>
    <row r="121" s="18" customFormat="1" ht="13.8"/>
    <row r="122" s="18" customFormat="1" ht="13.8"/>
    <row r="123" s="18" customFormat="1" ht="13.8"/>
    <row r="124" s="18" customFormat="1" ht="13.8"/>
    <row r="125" s="18" customFormat="1" ht="13.8"/>
    <row r="126" s="18" customFormat="1" ht="13.8"/>
    <row r="127" s="18" customFormat="1" ht="13.8"/>
    <row r="128" s="18" customFormat="1" ht="13.8"/>
    <row r="129" s="18" customFormat="1" ht="13.8"/>
    <row r="130" s="18" customFormat="1" ht="13.8"/>
    <row r="131" s="18" customFormat="1" ht="13.8"/>
    <row r="132" s="18" customFormat="1" ht="13.8"/>
    <row r="133" s="18" customFormat="1" ht="13.8"/>
    <row r="134" s="18" customFormat="1" ht="13.8"/>
    <row r="135" s="18" customFormat="1" ht="13.8"/>
    <row r="136" s="18" customFormat="1" ht="13.8"/>
    <row r="137" s="18" customFormat="1" ht="13.8"/>
    <row r="138" s="18" customFormat="1" ht="13.8"/>
    <row r="139" s="18" customFormat="1" ht="13.8"/>
    <row r="140" s="18" customFormat="1" ht="13.8"/>
    <row r="141" s="18" customFormat="1" ht="13.8"/>
    <row r="142" s="18" customFormat="1" ht="13.8"/>
    <row r="143" s="18" customFormat="1" ht="13.8"/>
    <row r="144" s="18" customFormat="1" ht="13.8"/>
    <row r="145" s="18" customFormat="1" ht="13.8"/>
    <row r="146" s="18" customFormat="1" ht="13.8"/>
    <row r="147" s="18" customFormat="1" ht="13.8"/>
    <row r="148" s="18" customFormat="1" ht="13.8"/>
    <row r="149" s="18" customFormat="1" ht="13.8"/>
    <row r="150" s="18" customFormat="1" ht="13.8"/>
    <row r="151" s="18" customFormat="1" ht="13.8"/>
    <row r="152" s="18" customFormat="1" ht="13.8"/>
    <row r="153" s="18" customFormat="1" ht="13.8"/>
    <row r="154" s="18" customFormat="1" ht="13.8"/>
    <row r="155" s="18" customFormat="1" ht="13.8"/>
    <row r="156" s="18" customFormat="1" ht="13.8"/>
    <row r="157" s="18" customFormat="1" ht="13.8"/>
    <row r="158" s="18" customFormat="1" ht="13.8"/>
    <row r="159" s="18" customFormat="1" ht="13.8"/>
    <row r="160" s="18" customFormat="1" ht="13.8"/>
    <row r="161" s="18" customFormat="1" ht="13.8"/>
    <row r="162" s="18" customFormat="1" ht="13.8"/>
    <row r="163" s="18" customFormat="1" ht="13.8"/>
    <row r="164" s="18" customFormat="1" ht="13.8"/>
    <row r="165" s="18" customFormat="1" ht="13.8"/>
    <row r="166" s="18" customFormat="1" ht="13.8"/>
    <row r="167" s="18" customFormat="1" ht="13.8"/>
    <row r="168" s="18" customFormat="1" ht="13.8"/>
    <row r="169" s="18" customFormat="1" ht="13.8"/>
    <row r="170" s="18" customFormat="1" ht="13.8"/>
    <row r="171" s="18" customFormat="1" ht="13.8"/>
    <row r="172" s="18" customFormat="1" ht="13.8"/>
    <row r="173" s="18" customFormat="1" ht="13.8"/>
    <row r="174" s="18" customFormat="1" ht="13.8"/>
    <row r="175" s="18" customFormat="1" ht="13.8"/>
    <row r="176" s="18" customFormat="1" ht="13.8"/>
    <row r="177" s="18" customFormat="1" ht="13.8"/>
    <row r="178" s="18" customFormat="1" ht="13.8"/>
    <row r="179" s="18" customFormat="1" ht="13.8"/>
    <row r="180" s="18" customFormat="1" ht="13.8"/>
    <row r="181" s="18" customFormat="1" ht="13.8"/>
    <row r="182" s="18" customFormat="1" ht="13.8"/>
    <row r="183" s="18" customFormat="1" ht="13.8"/>
    <row r="184" s="18" customFormat="1" ht="13.8"/>
    <row r="185" s="18" customFormat="1" ht="13.8"/>
    <row r="186" s="18" customFormat="1" ht="13.8"/>
    <row r="187" s="18" customFormat="1" ht="13.8"/>
    <row r="188" s="18" customFormat="1" ht="13.8"/>
    <row r="189" s="18" customFormat="1" ht="13.8"/>
    <row r="190" s="18" customFormat="1" ht="13.8"/>
    <row r="191" s="18" customFormat="1" ht="13.8"/>
    <row r="192" s="18" customFormat="1" ht="13.8"/>
    <row r="193" s="18" customFormat="1" ht="13.8"/>
    <row r="194" s="18" customFormat="1" ht="13.8"/>
    <row r="195" s="18" customFormat="1" ht="13.8"/>
    <row r="196" s="18" customFormat="1" ht="13.8"/>
    <row r="197" s="18" customFormat="1" ht="13.8"/>
    <row r="198" s="18" customFormat="1" ht="13.8"/>
    <row r="199" s="18" customFormat="1" ht="13.8"/>
    <row r="200" s="18" customFormat="1" ht="13.8"/>
    <row r="201" s="18" customFormat="1" ht="13.8"/>
    <row r="202" s="18" customFormat="1" ht="13.8"/>
    <row r="203" s="18" customFormat="1" ht="13.8"/>
    <row r="204" s="18" customFormat="1" ht="13.8"/>
    <row r="205" s="18" customFormat="1" ht="13.8"/>
    <row r="206" s="18" customFormat="1" ht="13.8"/>
    <row r="207" s="18" customFormat="1" ht="13.8"/>
    <row r="208" s="18" customFormat="1" ht="13.8"/>
    <row r="209" s="18" customFormat="1" ht="13.8"/>
    <row r="210" s="18" customFormat="1" ht="13.8"/>
    <row r="211" s="18" customFormat="1" ht="13.8"/>
    <row r="212" s="18" customFormat="1" ht="13.8"/>
    <row r="213" s="18" customFormat="1" ht="13.8"/>
    <row r="214" s="18" customFormat="1" ht="13.8"/>
    <row r="215" s="18" customFormat="1" ht="13.8"/>
    <row r="216" s="18" customFormat="1" ht="13.8"/>
    <row r="217" s="18" customFormat="1" ht="13.8"/>
    <row r="218" s="18" customFormat="1" ht="13.8"/>
    <row r="219" s="18" customFormat="1" ht="13.8"/>
    <row r="220" s="18" customFormat="1" ht="13.8"/>
    <row r="221" s="18" customFormat="1" ht="13.8"/>
    <row r="222" s="18" customFormat="1" ht="13.8"/>
    <row r="223" s="18" customFormat="1" ht="13.8"/>
    <row r="224" s="18" customFormat="1" ht="13.8"/>
    <row r="225" s="18" customFormat="1" ht="13.8"/>
    <row r="226" s="18" customFormat="1" ht="13.8"/>
    <row r="227" s="18" customFormat="1" ht="13.8"/>
    <row r="228" s="18" customFormat="1" ht="13.8"/>
    <row r="229" s="18" customFormat="1" ht="13.8"/>
    <row r="230" s="18" customFormat="1" ht="13.8"/>
    <row r="231" s="18" customFormat="1" ht="13.8"/>
    <row r="232" s="18" customFormat="1" ht="13.8"/>
    <row r="233" s="18" customFormat="1" ht="13.8"/>
    <row r="234" s="18" customFormat="1" ht="13.8"/>
    <row r="235" s="18" customFormat="1" ht="13.8"/>
    <row r="236" s="18" customFormat="1" ht="13.8"/>
    <row r="237" s="18" customFormat="1" ht="13.8"/>
    <row r="238" s="18" customFormat="1" ht="13.8"/>
    <row r="239" s="18" customFormat="1" ht="13.8"/>
    <row r="240" s="18" customFormat="1" ht="13.8"/>
    <row r="241" s="18" customFormat="1" ht="13.8"/>
    <row r="242" s="18" customFormat="1" ht="13.8"/>
    <row r="243" s="18" customFormat="1" ht="13.8"/>
    <row r="244" s="18" customFormat="1" ht="13.8"/>
    <row r="245" s="18" customFormat="1" ht="13.8"/>
    <row r="246" s="18" customFormat="1" ht="13.8"/>
    <row r="247" s="18" customFormat="1" ht="13.8"/>
    <row r="248" s="18" customFormat="1" ht="13.8"/>
    <row r="249" s="18" customFormat="1" ht="13.8"/>
    <row r="250" s="18" customFormat="1" ht="13.8"/>
    <row r="251" s="18" customFormat="1" ht="13.8"/>
    <row r="252" s="18" customFormat="1" ht="13.8"/>
    <row r="253" s="18" customFormat="1" ht="13.8"/>
    <row r="254" s="18" customFormat="1" ht="13.8"/>
    <row r="255" s="18" customFormat="1" ht="13.8"/>
    <row r="256" s="18" customFormat="1" ht="13.8"/>
    <row r="257" s="18" customFormat="1" ht="13.8"/>
    <row r="258" s="18" customFormat="1" ht="13.8"/>
    <row r="259" s="18" customFormat="1" ht="13.8"/>
    <row r="260" s="18" customFormat="1" ht="13.8"/>
    <row r="261" s="18" customFormat="1" ht="13.8"/>
    <row r="262" s="18" customFormat="1" ht="13.8"/>
    <row r="263" s="18" customFormat="1" ht="13.8"/>
    <row r="264" s="18" customFormat="1" ht="13.8"/>
    <row r="265" s="18" customFormat="1" ht="13.8"/>
    <row r="266" s="18" customFormat="1" ht="13.8"/>
    <row r="267" s="18" customFormat="1" ht="13.8"/>
    <row r="268" s="18" customFormat="1" ht="13.8"/>
    <row r="269" s="18" customFormat="1" ht="13.8"/>
    <row r="270" s="18" customFormat="1" ht="13.8"/>
    <row r="271" s="18" customFormat="1" ht="13.8"/>
    <row r="272" s="18" customFormat="1" ht="13.8"/>
    <row r="273" s="18" customFormat="1" ht="13.8"/>
    <row r="274" s="18" customFormat="1" ht="13.8"/>
    <row r="275" s="18" customFormat="1" ht="13.8"/>
    <row r="276" s="18" customFormat="1" ht="13.8"/>
    <row r="277" s="18" customFormat="1" ht="13.8"/>
    <row r="278" s="18" customFormat="1" ht="13.8"/>
    <row r="279" s="18" customFormat="1" ht="13.8"/>
    <row r="280" s="18" customFormat="1" ht="13.8"/>
    <row r="281" s="18" customFormat="1" ht="13.8"/>
    <row r="282" s="18" customFormat="1" ht="13.8"/>
    <row r="283" s="18" customFormat="1" ht="13.8"/>
    <row r="284" s="18" customFormat="1" ht="13.8"/>
    <row r="285" s="18" customFormat="1" ht="13.8"/>
    <row r="286" s="18" customFormat="1" ht="13.8"/>
    <row r="287" s="18" customFormat="1" ht="13.8"/>
    <row r="288" s="18" customFormat="1" ht="13.8"/>
    <row r="289" s="18" customFormat="1" ht="13.8"/>
    <row r="290" s="18" customFormat="1" ht="13.8"/>
    <row r="291" s="18" customFormat="1" ht="13.8"/>
    <row r="292" s="18" customFormat="1" ht="13.8"/>
    <row r="293" s="18" customFormat="1" ht="13.8"/>
    <row r="294" s="18" customFormat="1" ht="13.8"/>
    <row r="295" s="18" customFormat="1" ht="13.8"/>
    <row r="296" s="18" customFormat="1" ht="13.8"/>
    <row r="297" s="18" customFormat="1" ht="13.8"/>
    <row r="298" s="18" customFormat="1" ht="13.8"/>
    <row r="299" s="18" customFormat="1" ht="13.8"/>
    <row r="300" s="18" customFormat="1" ht="13.8"/>
    <row r="301" s="18" customFormat="1" ht="13.8"/>
    <row r="302" s="18" customFormat="1" ht="13.8"/>
    <row r="303" s="18" customFormat="1" ht="13.8"/>
    <row r="304" s="18" customFormat="1" ht="13.8"/>
    <row r="305" s="18" customFormat="1" ht="13.8"/>
    <row r="306" s="18" customFormat="1" ht="13.8"/>
    <row r="307" s="18" customFormat="1" ht="13.8"/>
    <row r="308" s="18" customFormat="1" ht="13.8"/>
    <row r="309" s="18" customFormat="1" ht="13.8"/>
    <row r="310" s="18" customFormat="1" ht="13.8"/>
    <row r="311" s="18" customFormat="1" ht="13.8"/>
    <row r="312" s="18" customFormat="1" ht="13.8"/>
    <row r="313" s="18" customFormat="1" ht="13.8"/>
    <row r="314" s="18" customFormat="1" ht="13.8"/>
    <row r="315" s="18" customFormat="1" ht="13.8"/>
    <row r="316" s="18" customFormat="1" ht="13.8"/>
    <row r="317" s="18" customFormat="1" ht="13.8"/>
    <row r="318" s="18" customFormat="1" ht="13.8"/>
    <row r="319" s="18" customFormat="1" ht="13.8"/>
    <row r="320" s="18" customFormat="1" ht="13.8"/>
    <row r="321" s="18" customFormat="1" ht="13.8"/>
    <row r="322" s="18" customFormat="1" ht="13.8"/>
    <row r="323" s="18" customFormat="1" ht="13.8"/>
    <row r="324" s="18" customFormat="1" ht="13.8"/>
    <row r="325" s="18" customFormat="1" ht="13.8"/>
    <row r="326" s="18" customFormat="1" ht="13.8"/>
    <row r="327" s="18" customFormat="1" ht="13.8"/>
    <row r="328" s="18" customFormat="1" ht="13.8"/>
    <row r="329" s="18" customFormat="1" ht="13.8"/>
    <row r="330" s="18" customFormat="1" ht="13.8"/>
    <row r="331" s="18" customFormat="1" ht="13.8"/>
    <row r="332" s="18" customFormat="1" ht="13.8"/>
    <row r="333" s="18" customFormat="1" ht="13.8"/>
    <row r="334" s="18" customFormat="1" ht="13.8"/>
    <row r="335" s="18" customFormat="1" ht="13.8"/>
    <row r="336" s="18" customFormat="1" ht="13.8"/>
    <row r="337" s="18" customFormat="1" ht="13.8"/>
    <row r="338" s="18" customFormat="1" ht="13.8"/>
    <row r="339" s="18" customFormat="1" ht="13.8"/>
    <row r="340" s="18" customFormat="1" ht="13.8"/>
    <row r="341" s="18" customFormat="1" ht="13.8"/>
    <row r="342" s="18" customFormat="1" ht="13.8"/>
    <row r="343" s="18" customFormat="1" ht="13.8"/>
    <row r="344" s="18" customFormat="1" ht="13.8"/>
    <row r="345" s="18" customFormat="1" ht="13.8"/>
    <row r="346" s="18" customFormat="1" ht="13.8"/>
    <row r="347" s="18" customFormat="1" ht="13.8"/>
    <row r="348" s="18" customFormat="1" ht="13.8"/>
    <row r="349" s="18" customFormat="1" ht="13.8"/>
    <row r="350" s="18" customFormat="1" ht="13.8"/>
    <row r="351" s="18" customFormat="1" ht="13.8"/>
    <row r="352" s="18" customFormat="1" ht="13.8"/>
    <row r="353" s="18" customFormat="1" ht="13.8"/>
    <row r="354" s="18" customFormat="1" ht="13.8"/>
    <row r="355" s="18" customFormat="1" ht="13.8"/>
    <row r="356" s="18" customFormat="1" ht="13.8"/>
    <row r="357" s="18" customFormat="1" ht="13.8"/>
    <row r="358" s="18" customFormat="1" ht="13.8"/>
    <row r="359" s="18" customFormat="1" ht="13.8"/>
    <row r="360" s="18" customFormat="1" ht="13.8"/>
    <row r="361" s="18" customFormat="1" ht="13.8"/>
    <row r="362" s="18" customFormat="1" ht="13.8"/>
    <row r="363" s="18" customFormat="1" ht="13.8"/>
    <row r="364" s="18" customFormat="1" ht="13.8"/>
    <row r="365" s="18" customFormat="1" ht="13.8"/>
    <row r="366" s="18" customFormat="1" ht="13.8"/>
    <row r="367" s="18" customFormat="1" ht="13.8"/>
    <row r="368" s="18" customFormat="1" ht="13.8"/>
    <row r="369" s="18" customFormat="1" ht="13.8"/>
    <row r="370" s="18" customFormat="1" ht="13.8"/>
    <row r="371" s="18" customFormat="1" ht="13.8"/>
    <row r="372" s="18" customFormat="1" ht="13.8"/>
    <row r="373" s="18" customFormat="1" ht="13.8"/>
    <row r="374" s="18" customFormat="1" ht="13.8"/>
    <row r="375" s="18" customFormat="1" ht="13.8"/>
    <row r="376" s="18" customFormat="1" ht="13.8"/>
    <row r="377" s="18" customFormat="1" ht="13.8"/>
    <row r="378" s="18" customFormat="1" ht="13.8"/>
    <row r="379" s="18" customFormat="1" ht="13.8"/>
    <row r="380" s="18" customFormat="1" ht="13.8"/>
    <row r="381" s="18" customFormat="1" ht="13.8"/>
    <row r="382" s="18" customFormat="1" ht="13.8"/>
    <row r="383" s="18" customFormat="1" ht="13.8"/>
    <row r="384" s="18" customFormat="1" ht="13.8"/>
    <row r="385" s="18" customFormat="1" ht="13.8"/>
    <row r="386" s="18" customFormat="1" ht="13.8"/>
    <row r="387" s="18" customFormat="1" ht="13.8"/>
    <row r="388" s="18" customFormat="1" ht="13.8"/>
    <row r="389" s="18" customFormat="1" ht="13.8"/>
    <row r="390" s="18" customFormat="1" ht="13.8"/>
    <row r="391" s="18" customFormat="1" ht="13.8"/>
    <row r="392" s="18" customFormat="1" ht="13.8"/>
    <row r="393" s="18" customFormat="1" ht="13.8"/>
    <row r="394" s="18" customFormat="1" ht="13.8"/>
    <row r="395" s="18" customFormat="1" ht="13.8"/>
    <row r="396" s="18" customFormat="1" ht="13.8"/>
    <row r="397" s="18" customFormat="1" ht="13.8"/>
    <row r="398" s="18" customFormat="1" ht="13.8"/>
    <row r="399" s="18" customFormat="1" ht="13.8"/>
    <row r="400" s="18" customFormat="1" ht="13.8"/>
    <row r="401" s="18" customFormat="1" ht="13.8"/>
    <row r="402" s="18" customFormat="1" ht="13.8"/>
    <row r="403" s="18" customFormat="1" ht="13.8"/>
    <row r="404" s="18" customFormat="1" ht="13.8"/>
    <row r="405" s="18" customFormat="1" ht="13.8"/>
    <row r="406" s="18" customFormat="1" ht="13.8"/>
    <row r="407" s="18" customFormat="1" ht="13.8"/>
    <row r="408" s="18" customFormat="1" ht="13.8"/>
    <row r="409" s="18" customFormat="1" ht="13.8"/>
    <row r="410" s="18" customFormat="1" ht="13.8"/>
    <row r="411" s="18" customFormat="1" ht="13.8"/>
    <row r="412" s="18" customFormat="1" ht="13.8"/>
    <row r="413" s="18" customFormat="1" ht="13.8"/>
    <row r="414" s="18" customFormat="1" ht="13.8"/>
    <row r="415" s="18" customFormat="1" ht="13.8"/>
    <row r="416" s="18" customFormat="1" ht="13.8"/>
    <row r="417" s="18" customFormat="1" ht="13.8"/>
    <row r="418" s="18" customFormat="1" ht="13.8"/>
    <row r="419" s="18" customFormat="1" ht="13.8"/>
    <row r="420" s="18" customFormat="1" ht="13.8"/>
    <row r="421" s="18" customFormat="1" ht="13.8"/>
    <row r="422" s="18" customFormat="1" ht="13.8"/>
    <row r="423" s="18" customFormat="1" ht="13.8"/>
    <row r="424" s="18" customFormat="1" ht="13.8"/>
    <row r="425" s="18" customFormat="1" ht="13.8"/>
    <row r="426" s="18" customFormat="1" ht="13.8"/>
    <row r="427" s="18" customFormat="1" ht="13.8"/>
    <row r="428" s="18" customFormat="1" ht="13.8"/>
    <row r="429" s="18" customFormat="1" ht="13.8"/>
    <row r="430" s="18" customFormat="1" ht="13.8"/>
    <row r="431" s="18" customFormat="1" ht="13.8"/>
    <row r="432" s="18" customFormat="1" ht="13.8"/>
    <row r="433" s="18" customFormat="1" ht="13.8"/>
    <row r="434" s="18" customFormat="1" ht="13.8"/>
    <row r="435" s="18" customFormat="1" ht="13.8"/>
    <row r="436" s="18" customFormat="1" ht="13.8"/>
    <row r="437" s="18" customFormat="1" ht="13.8"/>
    <row r="438" s="18" customFormat="1" ht="13.8"/>
    <row r="439" s="18" customFormat="1" ht="13.8"/>
    <row r="440" s="18" customFormat="1" ht="13.8"/>
    <row r="441" s="18" customFormat="1" ht="13.8"/>
    <row r="442" s="18" customFormat="1" ht="13.8"/>
    <row r="443" s="18" customFormat="1" ht="13.8"/>
    <row r="444" s="18" customFormat="1" ht="13.8"/>
    <row r="445" s="18" customFormat="1" ht="13.8"/>
    <row r="446" s="18" customFormat="1" ht="13.8"/>
    <row r="447" s="18" customFormat="1" ht="13.8"/>
    <row r="448" s="18" customFormat="1" ht="13.8"/>
    <row r="449" s="18" customFormat="1" ht="13.8"/>
    <row r="450" s="18" customFormat="1" ht="13.8"/>
    <row r="451" s="18" customFormat="1" ht="13.8"/>
    <row r="452" s="18" customFormat="1" ht="13.8"/>
    <row r="453" s="18" customFormat="1" ht="13.8"/>
    <row r="454" s="18" customFormat="1" ht="13.8"/>
    <row r="455" s="18" customFormat="1" ht="13.8"/>
    <row r="456" s="18" customFormat="1" ht="13.8"/>
    <row r="457" s="18" customFormat="1" ht="13.8"/>
    <row r="458" s="18" customFormat="1" ht="13.8"/>
    <row r="459" s="18" customFormat="1" ht="13.8"/>
    <row r="460" s="18" customFormat="1" ht="13.8"/>
    <row r="461" s="18" customFormat="1" ht="13.8"/>
    <row r="462" s="18" customFormat="1" ht="13.8"/>
    <row r="463" s="18" customFormat="1" ht="13.8"/>
    <row r="464" s="18" customFormat="1" ht="13.8"/>
    <row r="465" s="18" customFormat="1" ht="13.8"/>
    <row r="466" s="18" customFormat="1" ht="13.8"/>
    <row r="467" s="18" customFormat="1" ht="13.8"/>
    <row r="468" s="18" customFormat="1" ht="13.8"/>
    <row r="469" s="18" customFormat="1" ht="13.8"/>
    <row r="470" s="18" customFormat="1" ht="13.8"/>
    <row r="471" s="18" customFormat="1" ht="13.8"/>
    <row r="472" s="18" customFormat="1" ht="13.8"/>
    <row r="473" s="18" customFormat="1" ht="13.8"/>
    <row r="474" s="18" customFormat="1" ht="13.8"/>
    <row r="475" s="18" customFormat="1" ht="13.8"/>
    <row r="476" s="18" customFormat="1" ht="13.8"/>
    <row r="477" s="18" customFormat="1" ht="13.8"/>
    <row r="478" s="18" customFormat="1" ht="13.8"/>
    <row r="479" s="18" customFormat="1" ht="13.8"/>
    <row r="480" s="18" customFormat="1" ht="13.8"/>
    <row r="481" s="18" customFormat="1" ht="13.8"/>
    <row r="482" s="18" customFormat="1" ht="13.8"/>
    <row r="483" s="18" customFormat="1" ht="13.8"/>
    <row r="484" s="18" customFormat="1" ht="13.8"/>
    <row r="485" s="18" customFormat="1" ht="13.8"/>
    <row r="486" s="18" customFormat="1" ht="13.8"/>
    <row r="487" s="18" customFormat="1" ht="13.8"/>
    <row r="488" s="18" customFormat="1" ht="13.8"/>
    <row r="489" s="18" customFormat="1" ht="13.8"/>
    <row r="490" s="18" customFormat="1" ht="13.8"/>
    <row r="491" s="18" customFormat="1" ht="13.8"/>
    <row r="492" s="18" customFormat="1" ht="13.8"/>
    <row r="493" s="18" customFormat="1" ht="13.8"/>
    <row r="494" s="18" customFormat="1" ht="13.8"/>
    <row r="495" s="18" customFormat="1" ht="13.8"/>
    <row r="496" s="18" customFormat="1" ht="13.8"/>
    <row r="497" s="18" customFormat="1" ht="13.8"/>
    <row r="498" s="18" customFormat="1" ht="13.8"/>
    <row r="499" s="18" customFormat="1" ht="13.8"/>
    <row r="500" s="18" customFormat="1" ht="13.8"/>
    <row r="501" s="18" customFormat="1" ht="13.8"/>
    <row r="502" s="18" customFormat="1" ht="13.8"/>
    <row r="503" s="18" customFormat="1" ht="13.8"/>
    <row r="504" s="18" customFormat="1" ht="13.8"/>
    <row r="505" s="18" customFormat="1" ht="13.8"/>
    <row r="506" s="18" customFormat="1" ht="13.8"/>
    <row r="507" s="18" customFormat="1" ht="13.8"/>
    <row r="508" s="18" customFormat="1" ht="13.8"/>
    <row r="509" s="18" customFormat="1" ht="13.8"/>
    <row r="510" s="18" customFormat="1" ht="13.8"/>
    <row r="511" s="18" customFormat="1" ht="13.8"/>
    <row r="512" s="18" customFormat="1" ht="13.8"/>
    <row r="513" s="18" customFormat="1" ht="13.8"/>
    <row r="514" s="18" customFormat="1" ht="13.8"/>
    <row r="515" s="18" customFormat="1" ht="13.8"/>
    <row r="516" s="18" customFormat="1" ht="13.8"/>
    <row r="517" s="18" customFormat="1" ht="13.8"/>
    <row r="518" s="18" customFormat="1" ht="13.8"/>
    <row r="519" s="18" customFormat="1" ht="13.8"/>
    <row r="520" s="18" customFormat="1" ht="13.8"/>
    <row r="521" s="18" customFormat="1" ht="13.8"/>
    <row r="522" s="18" customFormat="1" ht="13.8"/>
    <row r="523" s="18" customFormat="1" ht="13.8"/>
    <row r="524" s="18" customFormat="1" ht="13.8"/>
    <row r="525" s="18" customFormat="1" ht="13.8"/>
    <row r="526" s="18" customFormat="1" ht="13.8"/>
    <row r="527" s="18" customFormat="1" ht="13.8"/>
    <row r="528" s="18" customFormat="1" ht="13.8"/>
    <row r="529" s="18" customFormat="1" ht="13.8"/>
    <row r="530" s="18" customFormat="1" ht="13.8"/>
    <row r="531" s="18" customFormat="1" ht="13.8"/>
    <row r="532" s="18" customFormat="1" ht="13.8"/>
    <row r="533" s="18" customFormat="1" ht="13.8"/>
    <row r="534" s="18" customFormat="1" ht="13.8"/>
    <row r="535" s="18" customFormat="1" ht="13.8"/>
    <row r="536" s="18" customFormat="1" ht="13.8"/>
    <row r="537" s="18" customFormat="1" ht="13.8"/>
    <row r="538" s="18" customFormat="1" ht="13.8"/>
    <row r="539" s="18" customFormat="1" ht="13.8"/>
    <row r="540" s="18" customFormat="1" ht="13.8"/>
    <row r="541" s="18" customFormat="1" ht="13.8"/>
    <row r="542" s="18" customFormat="1" ht="13.8"/>
    <row r="543" s="18" customFormat="1" ht="13.8"/>
    <row r="544" s="18" customFormat="1" ht="13.8"/>
    <row r="545" s="18" customFormat="1" ht="13.8"/>
    <row r="546" s="18" customFormat="1" ht="13.8"/>
    <row r="547" s="18" customFormat="1" ht="13.8"/>
    <row r="548" s="18" customFormat="1" ht="13.8"/>
    <row r="549" s="18" customFormat="1" ht="13.8"/>
    <row r="550" s="18" customFormat="1" ht="13.8"/>
    <row r="551" s="18" customFormat="1" ht="13.8"/>
    <row r="552" s="18" customFormat="1" ht="13.8"/>
    <row r="553" s="18" customFormat="1" ht="13.8"/>
    <row r="554" s="18" customFormat="1" ht="13.8"/>
    <row r="555" s="18" customFormat="1" ht="13.8"/>
    <row r="556" s="18" customFormat="1" ht="13.8"/>
    <row r="557" s="18" customFormat="1" ht="13.8"/>
    <row r="558" s="18" customFormat="1" ht="13.8"/>
    <row r="559" s="18" customFormat="1" ht="13.8"/>
    <row r="560" s="18" customFormat="1" ht="13.8"/>
    <row r="561" s="18" customFormat="1" ht="13.8"/>
    <row r="562" s="18" customFormat="1" ht="13.8"/>
    <row r="563" s="18" customFormat="1" ht="13.8"/>
    <row r="564" s="18" customFormat="1" ht="13.8"/>
    <row r="565" s="18" customFormat="1" ht="13.8"/>
    <row r="566" s="18" customFormat="1" ht="13.8"/>
    <row r="567" s="18" customFormat="1" ht="13.8"/>
    <row r="568" s="18" customFormat="1" ht="13.8"/>
    <row r="569" s="18" customFormat="1" ht="13.8"/>
    <row r="570" s="18" customFormat="1" ht="13.8"/>
    <row r="571" s="18" customFormat="1" ht="13.8"/>
    <row r="572" s="18" customFormat="1" ht="13.8"/>
    <row r="573" s="18" customFormat="1" ht="13.8"/>
    <row r="574" s="18" customFormat="1" ht="13.8"/>
    <row r="575" s="18" customFormat="1" ht="13.8"/>
    <row r="576" s="18" customFormat="1" ht="13.8"/>
    <row r="577" s="18" customFormat="1" ht="13.8"/>
    <row r="578" s="18" customFormat="1" ht="13.8"/>
    <row r="579" s="18" customFormat="1" ht="13.8"/>
    <row r="580" s="18" customFormat="1" ht="13.8"/>
    <row r="581" s="18" customFormat="1" ht="13.8"/>
    <row r="582" s="18" customFormat="1" ht="13.8"/>
    <row r="583" s="18" customFormat="1" ht="13.8"/>
    <row r="584" s="18" customFormat="1" ht="13.8"/>
    <row r="585" s="18" customFormat="1" ht="13.8"/>
    <row r="586" s="18" customFormat="1" ht="13.8"/>
    <row r="587" s="18" customFormat="1" ht="13.8"/>
    <row r="588" s="18" customFormat="1" ht="13.8"/>
    <row r="589" s="18" customFormat="1" ht="13.8"/>
    <row r="590" s="18" customFormat="1" ht="13.8"/>
    <row r="591" s="18" customFormat="1" ht="13.8"/>
    <row r="592" s="18" customFormat="1" ht="13.8"/>
    <row r="593" s="18" customFormat="1" ht="13.8"/>
    <row r="594" s="18" customFormat="1" ht="13.8"/>
    <row r="595" s="18" customFormat="1" ht="13.8"/>
    <row r="596" s="18" customFormat="1" ht="13.8"/>
    <row r="597" s="18" customFormat="1" ht="13.8"/>
    <row r="598" s="18" customFormat="1" ht="13.8"/>
    <row r="599" s="18" customFormat="1" ht="13.8"/>
    <row r="600" s="18" customFormat="1" ht="13.8"/>
    <row r="601" s="18" customFormat="1" ht="13.8"/>
    <row r="602" s="18" customFormat="1" ht="13.8"/>
    <row r="603" s="18" customFormat="1" ht="13.8"/>
    <row r="604" s="18" customFormat="1" ht="13.8"/>
    <row r="605" s="18" customFormat="1" ht="13.8"/>
    <row r="606" s="18" customFormat="1" ht="13.8"/>
    <row r="607" s="18" customFormat="1" ht="13.8"/>
    <row r="608" s="18" customFormat="1" ht="13.8"/>
    <row r="609" s="18" customFormat="1" ht="13.8"/>
    <row r="610" s="18" customFormat="1" ht="13.8"/>
    <row r="611" s="18" customFormat="1" ht="13.8"/>
    <row r="612" s="18" customFormat="1" ht="13.8"/>
    <row r="613" s="18" customFormat="1" ht="13.8"/>
    <row r="614" s="18" customFormat="1" ht="13.8"/>
    <row r="615" s="18" customFormat="1" ht="13.8"/>
    <row r="616" s="18" customFormat="1" ht="13.8"/>
    <row r="617" s="18" customFormat="1" ht="13.8"/>
    <row r="618" s="18" customFormat="1" ht="13.8"/>
    <row r="619" s="18" customFormat="1" ht="13.8"/>
    <row r="620" s="18" customFormat="1" ht="13.8"/>
    <row r="621" s="18" customFormat="1" ht="13.8"/>
    <row r="622" s="18" customFormat="1" ht="13.8"/>
    <row r="623" s="18" customFormat="1" ht="13.8"/>
    <row r="624" s="18" customFormat="1" ht="13.8"/>
    <row r="625" s="18" customFormat="1" ht="13.8"/>
    <row r="626" s="18" customFormat="1" ht="13.8"/>
    <row r="627" s="18" customFormat="1" ht="13.8"/>
    <row r="628" s="18" customFormat="1" ht="13.8"/>
    <row r="629" s="18" customFormat="1" ht="13.8"/>
    <row r="630" s="18" customFormat="1" ht="13.8"/>
    <row r="631" s="18" customFormat="1" ht="13.8"/>
    <row r="632" s="18" customFormat="1" ht="13.8"/>
    <row r="633" s="18" customFormat="1" ht="13.8"/>
    <row r="634" s="18" customFormat="1" ht="13.8"/>
    <row r="635" s="18" customFormat="1" ht="13.8"/>
    <row r="636" s="18" customFormat="1" ht="13.8"/>
    <row r="637" s="18" customFormat="1" ht="13.8"/>
    <row r="638" s="18" customFormat="1" ht="13.8"/>
    <row r="639" s="18" customFormat="1" ht="13.8"/>
    <row r="640" s="18" customFormat="1" ht="13.8"/>
    <row r="641" s="18" customFormat="1" ht="13.8"/>
    <row r="642" s="18" customFormat="1" ht="13.8"/>
    <row r="643" s="18" customFormat="1" ht="13.8"/>
    <row r="644" s="18" customFormat="1" ht="13.8"/>
    <row r="645" s="18" customFormat="1" ht="13.8"/>
    <row r="646" s="18" customFormat="1" ht="13.8"/>
    <row r="647" s="18" customFormat="1" ht="13.8"/>
    <row r="648" s="18" customFormat="1" ht="13.8"/>
    <row r="649" s="18" customFormat="1" ht="13.8"/>
    <row r="650" s="18" customFormat="1" ht="13.8"/>
    <row r="651" s="18" customFormat="1" ht="13.8"/>
    <row r="652" s="18" customFormat="1" ht="13.8"/>
    <row r="653" s="18" customFormat="1" ht="13.8"/>
    <row r="654" s="18" customFormat="1" ht="13.8"/>
    <row r="655" s="18" customFormat="1" ht="13.8"/>
    <row r="656" s="18" customFormat="1" ht="13.8"/>
    <row r="657" s="18" customFormat="1" ht="13.8"/>
    <row r="658" s="18" customFormat="1" ht="13.8"/>
    <row r="659" s="18" customFormat="1" ht="13.8"/>
    <row r="660" s="18" customFormat="1" ht="13.8"/>
    <row r="661" s="18" customFormat="1" ht="13.8"/>
    <row r="662" s="18" customFormat="1" ht="13.8"/>
    <row r="663" s="18" customFormat="1" ht="13.8"/>
    <row r="664" s="18" customFormat="1" ht="13.8"/>
    <row r="665" s="18" customFormat="1" ht="13.8"/>
    <row r="666" s="18" customFormat="1" ht="13.8"/>
    <row r="667" s="18" customFormat="1" ht="13.8"/>
    <row r="668" s="18" customFormat="1" ht="13.8"/>
    <row r="669" s="18" customFormat="1" ht="13.8"/>
    <row r="670" s="18" customFormat="1" ht="13.8"/>
    <row r="671" s="18" customFormat="1" ht="13.8"/>
    <row r="672" s="18" customFormat="1" ht="13.8"/>
    <row r="673" s="18" customFormat="1" ht="13.8"/>
    <row r="674" s="18" customFormat="1" ht="13.8"/>
    <row r="675" s="18" customFormat="1" ht="13.8"/>
    <row r="676" s="18" customFormat="1" ht="13.8"/>
    <row r="677" s="18" customFormat="1" ht="13.8"/>
    <row r="678" s="18" customFormat="1" ht="13.8"/>
    <row r="679" s="18" customFormat="1" ht="13.8"/>
    <row r="680" s="18" customFormat="1" ht="13.8"/>
    <row r="681" s="18" customFormat="1" ht="13.8"/>
    <row r="682" s="18" customFormat="1" ht="13.8"/>
    <row r="683" s="18" customFormat="1" ht="13.8"/>
    <row r="684" s="18" customFormat="1" ht="13.8"/>
    <row r="685" s="18" customFormat="1" ht="13.8"/>
    <row r="686" s="18" customFormat="1" ht="13.8"/>
    <row r="687" s="18" customFormat="1" ht="13.8"/>
    <row r="688" s="18" customFormat="1" ht="13.8"/>
    <row r="689" s="18" customFormat="1" ht="13.8"/>
    <row r="690" s="18" customFormat="1" ht="13.8"/>
    <row r="691" s="18" customFormat="1" ht="13.8"/>
    <row r="692" s="18" customFormat="1" ht="13.8"/>
    <row r="693" s="18" customFormat="1" ht="13.8"/>
    <row r="694" s="18" customFormat="1" ht="13.8"/>
    <row r="695" s="18" customFormat="1" ht="13.8"/>
    <row r="696" s="18" customFormat="1" ht="13.8"/>
    <row r="697" s="18" customFormat="1" ht="13.8"/>
    <row r="698" s="18" customFormat="1" ht="13.8"/>
    <row r="699" s="18" customFormat="1" ht="13.8"/>
    <row r="700" s="18" customFormat="1" ht="13.8"/>
    <row r="701" s="18" customFormat="1" ht="13.8"/>
    <row r="702" s="18" customFormat="1" ht="13.8"/>
    <row r="703" s="18" customFormat="1" ht="13.8"/>
    <row r="704" s="18" customFormat="1" ht="13.8"/>
    <row r="705" s="18" customFormat="1" ht="13.8"/>
    <row r="706" s="18" customFormat="1" ht="13.8"/>
    <row r="707" s="18" customFormat="1" ht="13.8"/>
    <row r="708" s="18" customFormat="1" ht="13.8"/>
    <row r="709" s="18" customFormat="1" ht="13.8"/>
    <row r="710" s="18" customFormat="1" ht="13.8"/>
    <row r="711" s="18" customFormat="1" ht="13.8"/>
    <row r="712" s="18" customFormat="1" ht="13.8"/>
    <row r="713" s="18" customFormat="1" ht="13.8"/>
    <row r="714" s="18" customFormat="1" ht="13.8"/>
    <row r="715" s="18" customFormat="1" ht="13.8"/>
    <row r="716" s="18" customFormat="1" ht="13.8"/>
    <row r="717" s="18" customFormat="1" ht="13.8"/>
    <row r="718" s="18" customFormat="1" ht="13.8"/>
    <row r="719" s="18" customFormat="1" ht="13.8"/>
    <row r="720" s="18" customFormat="1" ht="13.8"/>
    <row r="721" s="18" customFormat="1" ht="13.8"/>
    <row r="722" s="18" customFormat="1" ht="13.8"/>
    <row r="723" s="18" customFormat="1" ht="13.8"/>
    <row r="724" s="18" customFormat="1" ht="13.8"/>
    <row r="725" s="18" customFormat="1" ht="13.8"/>
    <row r="726" s="18" customFormat="1" ht="13.8"/>
    <row r="727" s="18" customFormat="1" ht="13.8"/>
    <row r="728" s="18" customFormat="1" ht="13.8"/>
    <row r="729" s="18" customFormat="1" ht="13.8"/>
    <row r="730" s="18" customFormat="1" ht="13.8"/>
    <row r="731" s="18" customFormat="1" ht="13.8"/>
    <row r="732" s="18" customFormat="1" ht="13.8"/>
    <row r="733" s="18" customFormat="1" ht="13.8"/>
    <row r="734" s="18" customFormat="1" ht="13.8"/>
    <row r="735" s="18" customFormat="1" ht="13.8"/>
    <row r="736" s="18" customFormat="1" ht="13.8"/>
    <row r="737" s="18" customFormat="1" ht="13.8"/>
    <row r="738" s="18" customFormat="1" ht="13.8"/>
    <row r="739" s="18" customFormat="1" ht="13.8"/>
    <row r="740" s="18" customFormat="1" ht="13.8"/>
    <row r="741" s="18" customFormat="1" ht="13.8"/>
    <row r="742" s="18" customFormat="1" ht="13.8"/>
    <row r="743" s="18" customFormat="1" ht="13.8"/>
    <row r="744" s="18" customFormat="1" ht="13.8"/>
    <row r="745" s="18" customFormat="1" ht="13.8"/>
    <row r="746" s="18" customFormat="1" ht="13.8"/>
    <row r="747" s="18" customFormat="1" ht="13.8"/>
    <row r="748" s="18" customFormat="1" ht="13.8"/>
    <row r="749" s="18" customFormat="1" ht="13.8"/>
    <row r="750" s="18" customFormat="1" ht="13.8"/>
    <row r="751" s="18" customFormat="1" ht="13.8"/>
    <row r="752" s="18" customFormat="1" ht="13.8"/>
    <row r="753" s="18" customFormat="1" ht="13.8"/>
    <row r="754" s="18" customFormat="1" ht="13.8"/>
    <row r="755" s="18" customFormat="1" ht="13.8"/>
    <row r="756" s="18" customFormat="1" ht="13.8"/>
    <row r="757" s="18" customFormat="1" ht="13.8"/>
    <row r="758" s="18" customFormat="1" ht="13.8"/>
    <row r="759" s="18" customFormat="1" ht="13.8"/>
    <row r="760" s="18" customFormat="1" ht="13.8"/>
    <row r="761" s="18" customFormat="1" ht="13.8"/>
    <row r="762" s="18" customFormat="1" ht="13.8"/>
    <row r="763" s="18" customFormat="1" ht="13.8"/>
    <row r="764" s="18" customFormat="1" ht="13.8"/>
    <row r="765" s="18" customFormat="1" ht="13.8"/>
    <row r="766" s="18" customFormat="1" ht="13.8"/>
    <row r="767" s="18" customFormat="1" ht="13.8"/>
    <row r="768" s="18" customFormat="1" ht="13.8"/>
    <row r="769" s="18" customFormat="1" ht="13.8"/>
    <row r="770" s="18" customFormat="1" ht="13.8"/>
    <row r="771" s="18" customFormat="1" ht="13.8"/>
    <row r="772" s="18" customFormat="1" ht="13.8"/>
    <row r="773" s="18" customFormat="1" ht="13.8"/>
    <row r="774" s="18" customFormat="1" ht="13.8"/>
    <row r="775" s="18" customFormat="1" ht="13.8"/>
    <row r="776" s="18" customFormat="1" ht="13.8"/>
    <row r="777" s="18" customFormat="1" ht="13.8"/>
    <row r="778" s="18" customFormat="1" ht="13.8"/>
    <row r="779" s="18" customFormat="1" ht="13.8"/>
    <row r="780" s="18" customFormat="1" ht="13.8"/>
    <row r="781" s="18" customFormat="1" ht="13.8"/>
    <row r="782" s="18" customFormat="1" ht="13.8"/>
    <row r="783" s="18" customFormat="1" ht="13.8"/>
    <row r="784" s="18" customFormat="1" ht="13.8"/>
    <row r="785" s="18" customFormat="1" ht="13.8"/>
    <row r="786" s="18" customFormat="1" ht="13.8"/>
    <row r="787" s="18" customFormat="1" ht="13.8"/>
    <row r="788" s="18" customFormat="1" ht="13.8"/>
    <row r="789" s="18" customFormat="1" ht="13.8"/>
    <row r="790" s="18" customFormat="1" ht="13.8"/>
    <row r="791" s="18" customFormat="1" ht="13.8"/>
    <row r="792" s="18" customFormat="1" ht="13.8"/>
    <row r="793" s="18" customFormat="1" ht="13.8"/>
    <row r="794" s="18" customFormat="1" ht="13.8"/>
    <row r="795" s="18" customFormat="1" ht="13.8"/>
    <row r="796" s="18" customFormat="1" ht="13.8"/>
    <row r="797" s="18" customFormat="1" ht="13.8"/>
    <row r="798" s="18" customFormat="1" ht="13.8"/>
    <row r="799" s="18" customFormat="1" ht="13.8"/>
    <row r="800" s="18" customFormat="1" ht="13.8"/>
    <row r="801" s="18" customFormat="1" ht="13.8"/>
    <row r="802" s="18" customFormat="1" ht="13.8"/>
    <row r="803" s="18" customFormat="1" ht="13.8"/>
    <row r="804" s="18" customFormat="1" ht="13.8"/>
    <row r="805" s="18" customFormat="1" ht="13.8"/>
    <row r="806" s="18" customFormat="1" ht="13.8"/>
    <row r="807" s="18" customFormat="1" ht="13.8"/>
    <row r="808" s="18" customFormat="1" ht="13.8"/>
    <row r="809" s="18" customFormat="1" ht="13.8"/>
    <row r="810" s="18" customFormat="1" ht="13.8"/>
    <row r="811" s="18" customFormat="1" ht="13.8"/>
    <row r="812" s="18" customFormat="1" ht="13.8"/>
    <row r="813" s="18" customFormat="1" ht="13.8"/>
    <row r="814" s="18" customFormat="1" ht="13.8"/>
    <row r="815" s="18" customFormat="1" ht="13.8"/>
    <row r="816" s="18" customFormat="1" ht="13.8"/>
    <row r="817" s="18" customFormat="1" ht="13.8"/>
    <row r="818" s="18" customFormat="1" ht="13.8"/>
    <row r="819" s="18" customFormat="1" ht="13.8"/>
    <row r="820" s="18" customFormat="1" ht="13.8"/>
    <row r="821" s="18" customFormat="1" ht="13.8"/>
    <row r="822" s="18" customFormat="1" ht="13.8"/>
    <row r="823" s="18" customFormat="1" ht="13.8"/>
    <row r="824" s="18" customFormat="1" ht="13.8"/>
    <row r="825" s="18" customFormat="1" ht="13.8"/>
    <row r="826" s="18" customFormat="1" ht="13.8"/>
    <row r="827" s="18" customFormat="1" ht="13.8"/>
    <row r="828" s="18" customFormat="1" ht="13.8"/>
    <row r="829" s="18" customFormat="1" ht="13.8"/>
    <row r="830" s="18" customFormat="1" ht="13.8"/>
    <row r="831" s="18" customFormat="1" ht="13.8"/>
    <row r="832" s="18" customFormat="1" ht="13.8"/>
    <row r="833" s="18" customFormat="1" ht="13.8"/>
    <row r="834" s="18" customFormat="1" ht="13.8"/>
    <row r="835" s="18" customFormat="1" ht="13.8"/>
    <row r="836" s="18" customFormat="1" ht="13.8"/>
    <row r="837" s="18" customFormat="1" ht="13.8"/>
    <row r="838" s="18" customFormat="1" ht="13.8"/>
    <row r="839" s="18" customFormat="1" ht="13.8"/>
    <row r="840" s="18" customFormat="1" ht="13.8"/>
    <row r="841" s="18" customFormat="1" ht="13.8"/>
    <row r="842" s="18" customFormat="1" ht="13.8"/>
    <row r="843" s="18" customFormat="1" ht="13.8"/>
    <row r="844" s="18" customFormat="1" ht="13.8"/>
    <row r="845" s="18" customFormat="1" ht="13.8"/>
    <row r="846" s="18" customFormat="1" ht="13.8"/>
    <row r="847" s="18" customFormat="1" ht="13.8"/>
    <row r="848" s="18" customFormat="1" ht="13.8"/>
    <row r="849" s="18" customFormat="1" ht="13.8"/>
    <row r="850" s="18" customFormat="1" ht="13.8"/>
    <row r="851" s="18" customFormat="1" ht="13.8"/>
    <row r="852" s="18" customFormat="1" ht="13.8"/>
    <row r="853" s="18" customFormat="1" ht="13.8"/>
    <row r="854" s="18" customFormat="1" ht="13.8"/>
    <row r="855" s="18" customFormat="1" ht="13.8"/>
    <row r="856" s="18" customFormat="1" ht="13.8"/>
    <row r="857" s="18" customFormat="1" ht="13.8"/>
    <row r="858" s="18" customFormat="1" ht="13.8"/>
    <row r="859" s="18" customFormat="1" ht="13.8"/>
    <row r="860" s="18" customFormat="1" ht="13.8"/>
    <row r="861" s="18" customFormat="1" ht="13.8"/>
    <row r="862" s="18" customFormat="1" ht="13.8"/>
    <row r="863" s="18" customFormat="1" ht="13.8"/>
    <row r="864" s="18" customFormat="1" ht="13.8"/>
    <row r="865" s="18" customFormat="1" ht="13.8"/>
    <row r="866" s="18" customFormat="1" ht="13.8"/>
    <row r="867" s="18" customFormat="1" ht="13.8"/>
    <row r="868" s="18" customFormat="1" ht="13.8"/>
    <row r="869" s="18" customFormat="1" ht="13.8"/>
    <row r="870" s="18" customFormat="1" ht="13.8"/>
    <row r="871" s="18" customFormat="1" ht="13.8"/>
    <row r="872" s="18" customFormat="1" ht="13.8"/>
    <row r="873" s="18" customFormat="1" ht="13.8"/>
    <row r="874" s="18" customFormat="1" ht="13.8"/>
    <row r="875" s="18" customFormat="1" ht="13.8"/>
    <row r="876" s="18" customFormat="1" ht="13.8"/>
    <row r="877" s="18" customFormat="1" ht="13.8"/>
    <row r="878" s="18" customFormat="1" ht="13.8"/>
    <row r="879" s="18" customFormat="1" ht="13.8"/>
    <row r="880" s="18" customFormat="1" ht="13.8"/>
    <row r="881" s="18" customFormat="1" ht="13.8"/>
    <row r="882" s="18" customFormat="1" ht="13.8"/>
    <row r="883" s="18" customFormat="1" ht="13.8"/>
    <row r="884" s="18" customFormat="1" ht="13.8"/>
    <row r="885" s="18" customFormat="1" ht="13.8"/>
    <row r="886" s="18" customFormat="1" ht="13.8"/>
    <row r="887" s="18" customFormat="1" ht="13.8"/>
    <row r="888" s="18" customFormat="1" ht="13.8"/>
    <row r="889" s="18" customFormat="1" ht="13.8"/>
    <row r="890" s="18" customFormat="1" ht="13.8"/>
    <row r="891" s="18" customFormat="1" ht="13.8"/>
    <row r="892" s="18" customFormat="1" ht="13.8"/>
    <row r="893" s="18" customFormat="1" ht="13.8"/>
    <row r="894" s="18" customFormat="1" ht="13.8"/>
    <row r="895" s="18" customFormat="1" ht="13.8"/>
    <row r="896" s="18" customFormat="1" ht="13.8"/>
    <row r="897" s="18" customFormat="1" ht="13.8"/>
    <row r="898" s="18" customFormat="1" ht="13.8"/>
    <row r="899" s="18" customFormat="1" ht="13.8"/>
    <row r="900" s="18" customFormat="1" ht="13.8"/>
    <row r="901" s="18" customFormat="1" ht="13.8"/>
    <row r="902" s="18" customFormat="1" ht="13.8"/>
    <row r="903" s="18" customFormat="1" ht="13.8"/>
    <row r="904" s="18" customFormat="1" ht="13.8"/>
    <row r="905" s="18" customFormat="1" ht="13.8"/>
    <row r="906" s="18" customFormat="1" ht="13.8"/>
    <row r="907" s="18" customFormat="1" ht="13.8"/>
    <row r="908" s="18" customFormat="1" ht="13.8"/>
    <row r="909" s="18" customFormat="1" ht="13.8"/>
    <row r="910" s="18" customFormat="1" ht="13.8"/>
    <row r="911" s="18" customFormat="1" ht="13.8"/>
    <row r="912" s="18" customFormat="1" ht="13.8"/>
    <row r="913" s="18" customFormat="1" ht="13.8"/>
    <row r="914" s="18" customFormat="1" ht="13.8"/>
    <row r="915" s="18" customFormat="1" ht="13.8"/>
    <row r="916" s="18" customFormat="1" ht="13.8"/>
    <row r="917" s="18" customFormat="1" ht="13.8"/>
    <row r="918" s="18" customFormat="1" ht="13.8"/>
    <row r="919" s="18" customFormat="1" ht="13.8"/>
    <row r="920" s="18" customFormat="1" ht="13.8"/>
    <row r="921" s="18" customFormat="1" ht="13.8"/>
    <row r="922" s="18" customFormat="1" ht="13.8"/>
    <row r="923" s="18" customFormat="1" ht="13.8"/>
    <row r="924" s="18" customFormat="1" ht="13.8"/>
    <row r="925" s="18" customFormat="1" ht="13.8"/>
    <row r="926" s="18" customFormat="1" ht="13.8"/>
    <row r="927" s="18" customFormat="1" ht="13.8"/>
    <row r="928" s="18" customFormat="1" ht="13.8"/>
    <row r="929" s="18" customFormat="1" ht="13.8"/>
    <row r="930" s="18" customFormat="1" ht="13.8"/>
    <row r="931" s="18" customFormat="1" ht="13.8"/>
    <row r="932" s="18" customFormat="1" ht="13.8"/>
    <row r="933" s="18" customFormat="1" ht="13.8"/>
    <row r="934" s="18" customFormat="1" ht="13.8"/>
    <row r="935" s="18" customFormat="1" ht="13.8"/>
    <row r="936" s="18" customFormat="1" ht="13.8"/>
    <row r="937" s="18" customFormat="1" ht="13.8"/>
    <row r="938" s="18" customFormat="1" ht="13.8"/>
    <row r="939" s="18" customFormat="1" ht="13.8"/>
    <row r="940" s="18" customFormat="1" ht="13.8"/>
    <row r="941" s="18" customFormat="1" ht="13.8"/>
    <row r="942" s="18" customFormat="1" ht="13.8"/>
    <row r="943" s="18" customFormat="1" ht="13.8"/>
    <row r="944" s="18" customFormat="1" ht="13.8"/>
    <row r="945" s="18" customFormat="1" ht="13.8"/>
    <row r="946" s="18" customFormat="1" ht="13.8"/>
    <row r="947" s="18" customFormat="1" ht="13.8"/>
    <row r="948" s="18" customFormat="1" ht="13.8"/>
    <row r="949" s="18" customFormat="1" ht="13.8"/>
    <row r="950" s="18" customFormat="1" ht="13.8"/>
    <row r="951" s="18" customFormat="1" ht="13.8"/>
    <row r="952" s="18" customFormat="1" ht="13.8"/>
    <row r="953" s="18" customFormat="1" ht="13.8"/>
    <row r="954" s="18" customFormat="1" ht="13.8"/>
    <row r="955" s="18" customFormat="1" ht="13.8"/>
    <row r="956" s="18" customFormat="1" ht="13.8"/>
    <row r="957" s="18" customFormat="1" ht="13.8"/>
    <row r="958" s="18" customFormat="1" ht="13.8"/>
    <row r="959" s="18" customFormat="1" ht="13.8"/>
    <row r="960" s="18" customFormat="1" ht="13.8"/>
    <row r="961" s="18" customFormat="1" ht="13.8"/>
    <row r="962" s="18" customFormat="1" ht="13.8"/>
    <row r="963" s="18" customFormat="1" ht="13.8"/>
    <row r="964" s="18" customFormat="1" ht="13.8"/>
    <row r="965" s="18" customFormat="1" ht="13.8"/>
    <row r="966" s="18" customFormat="1" ht="13.8"/>
    <row r="967" s="18" customFormat="1" ht="13.8"/>
    <row r="968" s="18" customFormat="1" ht="13.8"/>
    <row r="969" s="18" customFormat="1" ht="13.8"/>
    <row r="970" s="18" customFormat="1" ht="13.8"/>
    <row r="971" s="18" customFormat="1" ht="13.8"/>
    <row r="972" s="18" customFormat="1" ht="13.8"/>
    <row r="973" s="18" customFormat="1" ht="13.8"/>
    <row r="974" s="18" customFormat="1" ht="13.8"/>
    <row r="975" s="18" customFormat="1" ht="13.8"/>
    <row r="976" s="18" customFormat="1" ht="13.8"/>
    <row r="977" s="18" customFormat="1" ht="13.8"/>
    <row r="978" s="18" customFormat="1" ht="13.8"/>
    <row r="979" s="18" customFormat="1" ht="13.8"/>
    <row r="980" s="18" customFormat="1" ht="13.8"/>
    <row r="981" s="18" customFormat="1" ht="13.8"/>
    <row r="982" s="18" customFormat="1" ht="13.8"/>
    <row r="983" s="18" customFormat="1" ht="13.8"/>
    <row r="984" s="18" customFormat="1" ht="13.8"/>
    <row r="985" s="18" customFormat="1" ht="13.8"/>
    <row r="986" s="18" customFormat="1" ht="13.8"/>
    <row r="987" s="18" customFormat="1" ht="13.8"/>
    <row r="988" s="18" customFormat="1" ht="13.8"/>
    <row r="989" s="18" customFormat="1" ht="13.8"/>
    <row r="990" s="18" customFormat="1" ht="13.8"/>
    <row r="991" s="18" customFormat="1" ht="13.8"/>
    <row r="992" s="18" customFormat="1" ht="13.8"/>
    <row r="993" s="18" customFormat="1" ht="13.8"/>
    <row r="994" s="18" customFormat="1" ht="13.8"/>
    <row r="995" s="18" customFormat="1" ht="13.8"/>
    <row r="996" s="18" customFormat="1" ht="13.8"/>
    <row r="997" s="18" customFormat="1" ht="13.8"/>
    <row r="998" s="18" customFormat="1" ht="13.8"/>
    <row r="999" s="18" customFormat="1" ht="13.8"/>
    <row r="1000" s="18" customFormat="1" ht="13.8"/>
    <row r="1001" s="18" customFormat="1" ht="13.8"/>
    <row r="1002" s="18" customFormat="1" ht="13.8"/>
    <row r="1003" s="18" customFormat="1" ht="13.8"/>
    <row r="1004" s="18" customFormat="1" ht="13.8"/>
    <row r="1005" s="18" customFormat="1" ht="13.8"/>
    <row r="1006" s="18" customFormat="1" ht="13.8"/>
    <row r="1007" s="18" customFormat="1" ht="13.8"/>
    <row r="1008" s="18" customFormat="1" ht="13.8"/>
    <row r="1009" s="18" customFormat="1" ht="13.8"/>
    <row r="1010" s="18" customFormat="1" ht="13.8"/>
    <row r="1011" s="18" customFormat="1" ht="13.8"/>
    <row r="1012" s="18" customFormat="1" ht="13.8"/>
    <row r="1013" s="18" customFormat="1" ht="13.8"/>
    <row r="1014" s="18" customFormat="1" ht="13.8"/>
    <row r="1015" s="18" customFormat="1" ht="13.8"/>
    <row r="1016" s="18" customFormat="1" ht="13.8"/>
    <row r="1017" s="18" customFormat="1" ht="13.8"/>
    <row r="1018" s="18" customFormat="1" ht="13.8"/>
    <row r="1019" s="18" customFormat="1" ht="13.8"/>
    <row r="1020" s="18" customFormat="1" ht="13.8"/>
    <row r="1021" s="18" customFormat="1" ht="13.8"/>
    <row r="1022" s="18" customFormat="1" ht="13.8"/>
    <row r="1023" s="18" customFormat="1" ht="13.8"/>
    <row r="1024" s="18" customFormat="1" ht="13.8"/>
    <row r="1025" s="18" customFormat="1" ht="13.8"/>
    <row r="1026" s="18" customFormat="1" ht="13.8"/>
    <row r="1027" s="18" customFormat="1" ht="13.8"/>
    <row r="1028" s="18" customFormat="1" ht="13.8"/>
    <row r="1029" s="18" customFormat="1" ht="13.8"/>
    <row r="1030" s="18" customFormat="1" ht="13.8"/>
    <row r="1031" s="18" customFormat="1" ht="13.8"/>
    <row r="1032" s="18" customFormat="1" ht="13.8"/>
    <row r="1033" s="18" customFormat="1" ht="13.8"/>
    <row r="1034" s="18" customFormat="1" ht="13.8"/>
    <row r="1035" s="18" customFormat="1" ht="13.8"/>
    <row r="1036" s="18" customFormat="1" ht="13.8"/>
    <row r="1037" s="18" customFormat="1" ht="13.8"/>
    <row r="1038" s="18" customFormat="1" ht="13.8"/>
    <row r="1039" s="18" customFormat="1" ht="13.8"/>
    <row r="1040" s="18" customFormat="1" ht="13.8"/>
    <row r="1041" s="18" customFormat="1" ht="13.8"/>
    <row r="1042" s="18" customFormat="1" ht="13.8"/>
    <row r="1043" s="18" customFormat="1" ht="13.8"/>
    <row r="1044" s="18" customFormat="1" ht="13.8"/>
    <row r="1045" s="18" customFormat="1" ht="13.8"/>
    <row r="1046" s="18" customFormat="1" ht="13.8"/>
  </sheetData>
  <sheetProtection formatCells="0" formatColumns="0" formatRows="0" insertColumns="0" insertRows="0" insertHyperlinks="0" deleteColumns="0" deleteRows="0" sort="0" autoFilter="0" pivotTables="0"/>
  <phoneticPr fontId="0" type="noConversion"/>
  <printOptions horizontalCentered="1" gridLines="1" gridLinesSet="0"/>
  <pageMargins left="0.27559055118110237" right="0.19685039370078741" top="0.98425196850393704" bottom="0.98425196850393704" header="0.51181102362204722" footer="0.51181102362204722"/>
  <pageSetup paperSize="9" scale="85" orientation="landscape" r:id="rId1"/>
  <headerFooter alignWithMargins="0">
    <oddHeader>&amp;A</oddHeader>
    <oddFooter>&amp;L&amp;F
Uniek nr e-ABS XXXXXXXXXXXXXXXXXXX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31"/>
  <sheetViews>
    <sheetView tabSelected="1" workbookViewId="0">
      <pane ySplit="10" topLeftCell="A11" activePane="bottomLeft" state="frozen"/>
      <selection pane="bottomLeft" activeCell="G1" sqref="G1:G1048576"/>
    </sheetView>
  </sheetViews>
  <sheetFormatPr defaultColWidth="9.33203125" defaultRowHeight="13.2"/>
  <cols>
    <col min="1" max="1" width="4.109375" style="130" customWidth="1"/>
    <col min="2" max="2" width="18.6640625" style="119" customWidth="1"/>
    <col min="3" max="3" width="10.6640625" style="119" customWidth="1"/>
    <col min="4" max="4" width="14" style="131" customWidth="1"/>
    <col min="5" max="5" width="10.33203125" style="131" customWidth="1"/>
    <col min="6" max="6" width="34.33203125" style="132" customWidth="1"/>
    <col min="7" max="7" width="18.109375" style="132" customWidth="1"/>
    <col min="8" max="8" width="16.109375" style="132" customWidth="1"/>
    <col min="9" max="9" width="14.6640625" style="132" customWidth="1"/>
    <col min="10" max="10" width="11.109375" style="132" customWidth="1"/>
    <col min="11" max="11" width="16.77734375" style="207" hidden="1" customWidth="1"/>
    <col min="12" max="12" width="16.109375" style="207" hidden="1" customWidth="1"/>
    <col min="13" max="13" width="18.33203125" style="207" hidden="1" customWidth="1"/>
    <col min="14" max="14" width="12.109375" style="207" hidden="1" customWidth="1"/>
    <col min="15" max="15" width="1.33203125" style="208" customWidth="1"/>
    <col min="16" max="16" width="19" style="119" customWidth="1"/>
    <col min="17" max="17" width="20.6640625" style="119" customWidth="1"/>
    <col min="18" max="18" width="24.6640625" style="119" customWidth="1"/>
    <col min="19" max="19" width="17.33203125" style="157" hidden="1" customWidth="1"/>
    <col min="20" max="20" width="14.109375" style="157" hidden="1" customWidth="1"/>
    <col min="21" max="21" width="17.109375" style="157" hidden="1" customWidth="1"/>
    <col min="22" max="27" width="14.109375" style="157" hidden="1" customWidth="1"/>
    <col min="28" max="28" width="17.77734375" style="157" hidden="1" customWidth="1"/>
    <col min="29" max="29" width="14.44140625" style="119" hidden="1" customWidth="1"/>
    <col min="30" max="30" width="14" style="119" hidden="1" customWidth="1"/>
    <col min="31" max="31" width="12.33203125" style="119" hidden="1" customWidth="1"/>
    <col min="32" max="32" width="17.44140625" style="119" hidden="1" customWidth="1"/>
    <col min="33" max="33" width="14.44140625" style="119" hidden="1" customWidth="1"/>
    <col min="34" max="34" width="10.77734375" style="119" hidden="1" customWidth="1"/>
    <col min="35" max="35" width="12.77734375" style="119" hidden="1" customWidth="1"/>
    <col min="36" max="16384" width="9.33203125" style="119"/>
  </cols>
  <sheetData>
    <row r="1" spans="1:35" s="76" customFormat="1" ht="15.6">
      <c r="A1" s="70" t="s">
        <v>284</v>
      </c>
      <c r="B1" s="71"/>
      <c r="C1" s="71"/>
      <c r="D1" s="72"/>
      <c r="E1" s="72"/>
      <c r="F1" s="73"/>
      <c r="G1" s="73"/>
      <c r="H1" s="73"/>
      <c r="I1" s="73"/>
      <c r="J1" s="73"/>
      <c r="K1" s="173"/>
      <c r="L1" s="174"/>
      <c r="M1" s="175"/>
      <c r="N1" s="174"/>
      <c r="O1" s="176"/>
      <c r="P1" s="74"/>
      <c r="Q1" s="75"/>
      <c r="R1" s="75"/>
      <c r="S1" s="141"/>
      <c r="T1" s="141"/>
      <c r="U1" s="141"/>
      <c r="V1" s="141"/>
      <c r="W1" s="141"/>
      <c r="X1" s="141"/>
      <c r="Y1" s="141"/>
      <c r="Z1" s="141"/>
      <c r="AA1" s="141"/>
      <c r="AB1" s="142"/>
    </row>
    <row r="2" spans="1:35" s="76" customFormat="1">
      <c r="A2" s="77" t="s">
        <v>253</v>
      </c>
      <c r="B2" s="78"/>
      <c r="C2" s="78"/>
      <c r="D2" s="79"/>
      <c r="E2" s="79"/>
      <c r="F2" s="73"/>
      <c r="G2" s="73"/>
      <c r="H2" s="73"/>
      <c r="I2" s="73"/>
      <c r="J2" s="73"/>
      <c r="K2" s="177"/>
      <c r="L2" s="177"/>
      <c r="M2" s="178"/>
      <c r="N2" s="179"/>
      <c r="O2" s="180"/>
      <c r="P2" s="80"/>
      <c r="Q2" s="80"/>
      <c r="R2" s="80"/>
      <c r="S2" s="143"/>
      <c r="T2" s="143"/>
      <c r="U2" s="143"/>
      <c r="V2" s="143"/>
      <c r="W2" s="143"/>
      <c r="X2" s="143"/>
      <c r="Y2" s="143"/>
      <c r="Z2" s="143"/>
      <c r="AA2" s="143"/>
      <c r="AB2" s="142"/>
    </row>
    <row r="3" spans="1:35" s="76" customFormat="1" ht="22.8">
      <c r="A3" s="81" t="s">
        <v>252</v>
      </c>
      <c r="B3" s="82"/>
      <c r="C3" s="82"/>
      <c r="D3" s="83"/>
      <c r="E3" s="83"/>
      <c r="F3" s="73"/>
      <c r="G3" s="73"/>
      <c r="H3" s="73"/>
      <c r="I3" s="73"/>
      <c r="J3" s="73"/>
      <c r="K3" s="181"/>
      <c r="L3" s="181"/>
      <c r="M3" s="182"/>
      <c r="N3" s="181"/>
      <c r="O3" s="183"/>
      <c r="P3" s="75"/>
      <c r="Q3" s="84"/>
      <c r="R3" s="84"/>
      <c r="S3" s="144"/>
      <c r="T3" s="144"/>
      <c r="U3" s="144"/>
      <c r="V3" s="144"/>
      <c r="W3" s="144"/>
      <c r="X3" s="144"/>
      <c r="Y3" s="144"/>
      <c r="Z3" s="144"/>
      <c r="AA3" s="144"/>
      <c r="AB3" s="142"/>
    </row>
    <row r="4" spans="1:35" s="76" customFormat="1" ht="13.8" thickBot="1">
      <c r="A4" s="85"/>
      <c r="B4" s="86"/>
      <c r="C4" s="86"/>
      <c r="D4" s="87"/>
      <c r="E4" s="87"/>
      <c r="F4" s="73"/>
      <c r="G4" s="73"/>
      <c r="H4" s="73"/>
      <c r="I4" s="73"/>
      <c r="J4" s="73"/>
      <c r="K4" s="184"/>
      <c r="L4" s="184"/>
      <c r="M4" s="185"/>
      <c r="N4" s="184"/>
      <c r="O4" s="186"/>
      <c r="P4" s="88"/>
      <c r="Q4" s="88"/>
      <c r="R4" s="88"/>
      <c r="S4" s="145"/>
      <c r="T4" s="145"/>
      <c r="U4" s="145"/>
      <c r="V4" s="145"/>
      <c r="W4" s="145"/>
      <c r="X4" s="145"/>
      <c r="Y4" s="145"/>
      <c r="Z4" s="145"/>
      <c r="AA4" s="145"/>
      <c r="AB4" s="142"/>
    </row>
    <row r="5" spans="1:35" s="76" customFormat="1" ht="16.2" thickBot="1">
      <c r="A5" s="89"/>
      <c r="B5" s="90"/>
      <c r="C5" s="90"/>
      <c r="D5" s="91"/>
      <c r="E5" s="91"/>
      <c r="F5" s="92"/>
      <c r="G5" s="92"/>
      <c r="H5" s="92"/>
      <c r="I5" s="92"/>
      <c r="J5" s="92"/>
      <c r="K5" s="187" t="s">
        <v>279</v>
      </c>
      <c r="L5" s="188"/>
      <c r="M5" s="188"/>
      <c r="N5" s="188"/>
      <c r="O5" s="189"/>
      <c r="P5" s="224" t="s">
        <v>290</v>
      </c>
      <c r="Q5" s="225"/>
      <c r="R5" s="226"/>
      <c r="S5" s="227" t="s">
        <v>285</v>
      </c>
      <c r="T5" s="228"/>
      <c r="U5" s="229"/>
      <c r="V5" s="218" t="s">
        <v>267</v>
      </c>
      <c r="W5" s="219"/>
      <c r="X5" s="220"/>
      <c r="Y5" s="221" t="s">
        <v>286</v>
      </c>
      <c r="Z5" s="222"/>
      <c r="AA5" s="223"/>
      <c r="AB5" s="209" t="s">
        <v>291</v>
      </c>
      <c r="AC5" s="210"/>
      <c r="AD5" s="210"/>
      <c r="AE5" s="210"/>
      <c r="AF5" s="210"/>
      <c r="AG5" s="211"/>
      <c r="AH5" s="211"/>
      <c r="AI5" s="211"/>
    </row>
    <row r="6" spans="1:35" s="76" customFormat="1" ht="57.6" thickBot="1">
      <c r="A6" s="93"/>
      <c r="B6" s="94" t="s">
        <v>10</v>
      </c>
      <c r="C6" s="94"/>
      <c r="D6" s="94"/>
      <c r="E6" s="95"/>
      <c r="F6" s="96" t="s">
        <v>114</v>
      </c>
      <c r="G6" s="97" t="s">
        <v>167</v>
      </c>
      <c r="H6" s="98" t="s">
        <v>168</v>
      </c>
      <c r="I6" s="99" t="s">
        <v>169</v>
      </c>
      <c r="J6" s="100" t="s">
        <v>170</v>
      </c>
      <c r="K6" s="190" t="s">
        <v>11</v>
      </c>
      <c r="L6" s="190" t="s">
        <v>13</v>
      </c>
      <c r="M6" s="190" t="s">
        <v>14</v>
      </c>
      <c r="N6" s="190" t="s">
        <v>12</v>
      </c>
      <c r="O6" s="191"/>
      <c r="P6" s="101" t="s">
        <v>11</v>
      </c>
      <c r="Q6" s="102" t="s">
        <v>13</v>
      </c>
      <c r="R6" s="103" t="s">
        <v>40</v>
      </c>
      <c r="S6" s="147" t="s">
        <v>11</v>
      </c>
      <c r="T6" s="148" t="s">
        <v>41</v>
      </c>
      <c r="U6" s="146" t="s">
        <v>40</v>
      </c>
      <c r="V6" s="147" t="s">
        <v>24</v>
      </c>
      <c r="W6" s="148" t="s">
        <v>24</v>
      </c>
      <c r="X6" s="146" t="s">
        <v>40</v>
      </c>
      <c r="Y6" s="148" t="s">
        <v>42</v>
      </c>
      <c r="Z6" s="148" t="s">
        <v>42</v>
      </c>
      <c r="AA6" s="146" t="s">
        <v>40</v>
      </c>
      <c r="AB6" s="212" t="s">
        <v>292</v>
      </c>
      <c r="AC6" s="213" t="s">
        <v>293</v>
      </c>
      <c r="AD6" s="213" t="s">
        <v>294</v>
      </c>
      <c r="AE6" s="213" t="s">
        <v>295</v>
      </c>
      <c r="AF6" s="214" t="s">
        <v>296</v>
      </c>
      <c r="AG6" s="215" t="s">
        <v>297</v>
      </c>
      <c r="AH6" s="216" t="s">
        <v>298</v>
      </c>
      <c r="AI6" s="217" t="s">
        <v>299</v>
      </c>
    </row>
    <row r="7" spans="1:35" s="76" customFormat="1">
      <c r="A7" s="104"/>
      <c r="B7" s="105" t="s">
        <v>15</v>
      </c>
      <c r="C7" s="105" t="s">
        <v>104</v>
      </c>
      <c r="D7" s="106" t="s">
        <v>16</v>
      </c>
      <c r="E7" s="107" t="s">
        <v>115</v>
      </c>
      <c r="F7" s="108"/>
      <c r="G7" s="108"/>
      <c r="H7" s="108"/>
      <c r="I7" s="108"/>
      <c r="J7" s="108"/>
      <c r="K7" s="192" t="s">
        <v>21</v>
      </c>
      <c r="L7" s="192" t="s">
        <v>21</v>
      </c>
      <c r="M7" s="192" t="s">
        <v>22</v>
      </c>
      <c r="N7" s="192" t="s">
        <v>23</v>
      </c>
      <c r="O7" s="193"/>
      <c r="P7" s="109" t="s">
        <v>21</v>
      </c>
      <c r="Q7" s="110" t="s">
        <v>21</v>
      </c>
      <c r="R7" s="111" t="s">
        <v>21</v>
      </c>
      <c r="S7" s="150" t="s">
        <v>21</v>
      </c>
      <c r="T7" s="151" t="s">
        <v>21</v>
      </c>
      <c r="U7" s="149" t="s">
        <v>21</v>
      </c>
      <c r="V7" s="150" t="s">
        <v>11</v>
      </c>
      <c r="W7" s="151" t="s">
        <v>13</v>
      </c>
      <c r="X7" s="149" t="s">
        <v>17</v>
      </c>
      <c r="Y7" s="151" t="s">
        <v>11</v>
      </c>
      <c r="Z7" s="151" t="s">
        <v>13</v>
      </c>
      <c r="AA7" s="149" t="s">
        <v>59</v>
      </c>
      <c r="AB7" s="142"/>
    </row>
    <row r="8" spans="1:35">
      <c r="A8" s="112"/>
      <c r="B8" s="113"/>
      <c r="C8" s="113"/>
      <c r="D8" s="114"/>
      <c r="E8" s="114"/>
      <c r="F8" s="115"/>
      <c r="G8" s="115"/>
      <c r="H8" s="115"/>
      <c r="I8" s="115"/>
      <c r="J8" s="115"/>
      <c r="K8" s="194"/>
      <c r="L8" s="194"/>
      <c r="M8" s="194"/>
      <c r="N8" s="195"/>
      <c r="O8" s="196"/>
      <c r="P8" s="117"/>
      <c r="Q8" s="116"/>
      <c r="R8" s="118"/>
      <c r="S8" s="152"/>
      <c r="T8" s="153"/>
      <c r="U8" s="154"/>
      <c r="V8" s="152"/>
      <c r="W8" s="153"/>
      <c r="X8" s="154"/>
      <c r="Y8" s="155"/>
      <c r="Z8" s="153"/>
      <c r="AA8" s="156"/>
    </row>
    <row r="9" spans="1:35">
      <c r="A9" s="35" t="s">
        <v>26</v>
      </c>
      <c r="B9" s="36"/>
      <c r="C9" s="36"/>
      <c r="D9" s="37"/>
      <c r="E9" s="37"/>
      <c r="F9" s="38"/>
      <c r="G9" s="38"/>
      <c r="H9" s="38"/>
      <c r="I9" s="38"/>
      <c r="J9" s="38"/>
      <c r="K9" s="197"/>
      <c r="L9" s="197"/>
      <c r="M9" s="197"/>
      <c r="N9" s="198"/>
      <c r="O9" s="199"/>
      <c r="P9" s="39"/>
      <c r="Q9" s="36"/>
      <c r="R9" s="120"/>
      <c r="S9" s="158"/>
      <c r="T9" s="159"/>
      <c r="U9" s="160"/>
      <c r="V9" s="158"/>
      <c r="W9" s="159"/>
      <c r="X9" s="160"/>
      <c r="Y9" s="155"/>
      <c r="Z9" s="159"/>
      <c r="AA9" s="161"/>
    </row>
    <row r="10" spans="1:35" ht="20.399999999999999">
      <c r="A10" s="40"/>
      <c r="B10" s="55" t="s">
        <v>61</v>
      </c>
      <c r="C10" s="56">
        <v>21</v>
      </c>
      <c r="D10" s="63" t="s">
        <v>94</v>
      </c>
      <c r="E10" s="63" t="s">
        <v>116</v>
      </c>
      <c r="F10" s="65" t="s">
        <v>261</v>
      </c>
      <c r="G10" s="57" t="s">
        <v>171</v>
      </c>
      <c r="H10" s="60">
        <v>41802</v>
      </c>
      <c r="I10" s="60">
        <v>41802</v>
      </c>
      <c r="J10" s="67">
        <v>1</v>
      </c>
      <c r="K10" s="200">
        <f t="shared" ref="K10:K28" si="0">ROUNDUP(P10*ign/igo,-3)</f>
        <v>16264000</v>
      </c>
      <c r="L10" s="200">
        <f t="shared" ref="L10:L28" si="1">ROUNDUP(Q10*iin/iio,-3)</f>
        <v>1425000</v>
      </c>
      <c r="M10" s="197">
        <f t="shared" ref="M10:M34" si="2">SUM(K10:L10)</f>
        <v>17689000</v>
      </c>
      <c r="N10" s="198">
        <f>M10*0.5455/1000</f>
        <v>9649.3495000000003</v>
      </c>
      <c r="O10" s="199"/>
      <c r="P10" s="42">
        <v>16264000</v>
      </c>
      <c r="Q10" s="43">
        <v>1425000</v>
      </c>
      <c r="R10" s="139">
        <f>SUM(P10:Q10)</f>
        <v>17689000</v>
      </c>
      <c r="S10" s="162">
        <v>16264000</v>
      </c>
      <c r="T10" s="163">
        <v>1425000</v>
      </c>
      <c r="U10" s="164">
        <v>15708000</v>
      </c>
      <c r="V10" s="158">
        <f t="shared" ref="V10:V34" si="3">K10-P10</f>
        <v>0</v>
      </c>
      <c r="W10" s="159">
        <f t="shared" ref="W10:W34" si="4">L10-Q10</f>
        <v>0</v>
      </c>
      <c r="X10" s="160">
        <f t="shared" ref="X10:X54" si="5">V10+W10</f>
        <v>0</v>
      </c>
      <c r="Y10" s="155">
        <f t="shared" ref="Y10:Y54" si="6">P10-S10</f>
        <v>0</v>
      </c>
      <c r="Z10" s="159">
        <f t="shared" ref="Z10:Z54" si="7">Q10-T10</f>
        <v>0</v>
      </c>
      <c r="AA10" s="161">
        <f t="shared" ref="AA10:AA54" si="8">SUM(Y10:Z10)</f>
        <v>0</v>
      </c>
    </row>
    <row r="11" spans="1:35" ht="30.6">
      <c r="A11" s="40"/>
      <c r="B11" s="55" t="s">
        <v>62</v>
      </c>
      <c r="C11" s="56" t="s">
        <v>268</v>
      </c>
      <c r="D11" s="63" t="s">
        <v>95</v>
      </c>
      <c r="E11" s="63" t="s">
        <v>117</v>
      </c>
      <c r="F11" s="230" t="s">
        <v>304</v>
      </c>
      <c r="G11" s="58"/>
      <c r="H11" s="60"/>
      <c r="I11" s="60"/>
      <c r="J11" s="67"/>
      <c r="K11" s="200">
        <f t="shared" si="0"/>
        <v>405000</v>
      </c>
      <c r="L11" s="200">
        <f t="shared" si="1"/>
        <v>0</v>
      </c>
      <c r="M11" s="197">
        <f t="shared" si="2"/>
        <v>405000</v>
      </c>
      <c r="N11" s="198">
        <f t="shared" ref="N11:N57" si="9">M11*0.5455/1000</f>
        <v>220.92750000000001</v>
      </c>
      <c r="O11" s="199"/>
      <c r="P11" s="42">
        <v>405000</v>
      </c>
      <c r="Q11" s="43">
        <v>0</v>
      </c>
      <c r="R11" s="139">
        <f t="shared" ref="R11:R57" si="10">SUM(P11:Q11)</f>
        <v>405000</v>
      </c>
      <c r="S11" s="162">
        <v>405000</v>
      </c>
      <c r="T11" s="163">
        <v>0</v>
      </c>
      <c r="U11" s="164">
        <v>0</v>
      </c>
      <c r="V11" s="158">
        <f t="shared" si="3"/>
        <v>0</v>
      </c>
      <c r="W11" s="159">
        <f t="shared" si="4"/>
        <v>0</v>
      </c>
      <c r="X11" s="160">
        <f t="shared" si="5"/>
        <v>0</v>
      </c>
      <c r="Y11" s="155">
        <f t="shared" si="6"/>
        <v>0</v>
      </c>
      <c r="Z11" s="159">
        <f t="shared" si="7"/>
        <v>0</v>
      </c>
      <c r="AA11" s="161">
        <f t="shared" si="8"/>
        <v>0</v>
      </c>
    </row>
    <row r="12" spans="1:35">
      <c r="A12" s="40"/>
      <c r="B12" s="55" t="s">
        <v>63</v>
      </c>
      <c r="C12" s="56">
        <v>7</v>
      </c>
      <c r="D12" s="63" t="s">
        <v>94</v>
      </c>
      <c r="E12" s="64">
        <v>4561</v>
      </c>
      <c r="F12" s="65" t="s">
        <v>136</v>
      </c>
      <c r="G12" s="58" t="s">
        <v>172</v>
      </c>
      <c r="H12" s="60">
        <v>41806</v>
      </c>
      <c r="I12" s="60">
        <v>41806</v>
      </c>
      <c r="J12" s="67">
        <v>3</v>
      </c>
      <c r="K12" s="200">
        <f t="shared" si="0"/>
        <v>74000</v>
      </c>
      <c r="L12" s="200">
        <f t="shared" si="1"/>
        <v>38000</v>
      </c>
      <c r="M12" s="197">
        <f t="shared" si="2"/>
        <v>112000</v>
      </c>
      <c r="N12" s="198">
        <f t="shared" si="9"/>
        <v>61.095999999999997</v>
      </c>
      <c r="O12" s="199"/>
      <c r="P12" s="42">
        <v>74000</v>
      </c>
      <c r="Q12" s="43">
        <v>38000</v>
      </c>
      <c r="R12" s="139">
        <f t="shared" si="10"/>
        <v>112000</v>
      </c>
      <c r="S12" s="162">
        <v>74000</v>
      </c>
      <c r="T12" s="163">
        <v>38000</v>
      </c>
      <c r="U12" s="164">
        <v>97000</v>
      </c>
      <c r="V12" s="158">
        <f t="shared" si="3"/>
        <v>0</v>
      </c>
      <c r="W12" s="159">
        <f t="shared" si="4"/>
        <v>0</v>
      </c>
      <c r="X12" s="160">
        <f t="shared" si="5"/>
        <v>0</v>
      </c>
      <c r="Y12" s="155">
        <f t="shared" si="6"/>
        <v>0</v>
      </c>
      <c r="Z12" s="159">
        <f t="shared" si="7"/>
        <v>0</v>
      </c>
      <c r="AA12" s="161">
        <f t="shared" si="8"/>
        <v>0</v>
      </c>
    </row>
    <row r="13" spans="1:35">
      <c r="A13" s="40"/>
      <c r="B13" s="55" t="s">
        <v>64</v>
      </c>
      <c r="C13" s="56"/>
      <c r="D13" s="63" t="s">
        <v>94</v>
      </c>
      <c r="E13" s="63" t="s">
        <v>118</v>
      </c>
      <c r="F13" s="65" t="s">
        <v>137</v>
      </c>
      <c r="G13" s="58" t="s">
        <v>172</v>
      </c>
      <c r="H13" s="60">
        <v>41806</v>
      </c>
      <c r="I13" s="60"/>
      <c r="J13" s="67">
        <v>4</v>
      </c>
      <c r="K13" s="200">
        <f t="shared" si="0"/>
        <v>89000</v>
      </c>
      <c r="L13" s="200">
        <f t="shared" si="1"/>
        <v>0</v>
      </c>
      <c r="M13" s="197">
        <f t="shared" si="2"/>
        <v>89000</v>
      </c>
      <c r="N13" s="198">
        <f t="shared" si="9"/>
        <v>48.549500000000002</v>
      </c>
      <c r="O13" s="199"/>
      <c r="P13" s="42">
        <v>89000</v>
      </c>
      <c r="Q13" s="43">
        <v>0</v>
      </c>
      <c r="R13" s="139">
        <f t="shared" si="10"/>
        <v>89000</v>
      </c>
      <c r="S13" s="162">
        <v>89000</v>
      </c>
      <c r="T13" s="163">
        <v>0</v>
      </c>
      <c r="U13" s="164">
        <v>79000</v>
      </c>
      <c r="V13" s="158">
        <f t="shared" si="3"/>
        <v>0</v>
      </c>
      <c r="W13" s="159">
        <f t="shared" si="4"/>
        <v>0</v>
      </c>
      <c r="X13" s="160">
        <f t="shared" si="5"/>
        <v>0</v>
      </c>
      <c r="Y13" s="155">
        <f t="shared" si="6"/>
        <v>0</v>
      </c>
      <c r="Z13" s="159">
        <f t="shared" si="7"/>
        <v>0</v>
      </c>
      <c r="AA13" s="161">
        <f t="shared" si="8"/>
        <v>0</v>
      </c>
    </row>
    <row r="14" spans="1:35">
      <c r="A14" s="40"/>
      <c r="B14" s="55" t="s">
        <v>65</v>
      </c>
      <c r="C14" s="56"/>
      <c r="D14" s="63" t="s">
        <v>96</v>
      </c>
      <c r="E14" s="63" t="s">
        <v>119</v>
      </c>
      <c r="F14" s="65" t="s">
        <v>138</v>
      </c>
      <c r="G14" s="58" t="s">
        <v>172</v>
      </c>
      <c r="H14" s="60">
        <v>41968</v>
      </c>
      <c r="I14" s="60"/>
      <c r="J14" s="67">
        <v>5</v>
      </c>
      <c r="K14" s="200">
        <f t="shared" si="0"/>
        <v>702000</v>
      </c>
      <c r="L14" s="200">
        <f t="shared" si="1"/>
        <v>20000</v>
      </c>
      <c r="M14" s="197">
        <f t="shared" si="2"/>
        <v>722000</v>
      </c>
      <c r="N14" s="198">
        <f t="shared" si="9"/>
        <v>393.851</v>
      </c>
      <c r="O14" s="199"/>
      <c r="P14" s="42">
        <v>702000</v>
      </c>
      <c r="Q14" s="43">
        <v>20000</v>
      </c>
      <c r="R14" s="139">
        <f t="shared" si="10"/>
        <v>722000</v>
      </c>
      <c r="S14" s="162">
        <v>702000</v>
      </c>
      <c r="T14" s="163">
        <v>20000</v>
      </c>
      <c r="U14" s="164">
        <v>642000</v>
      </c>
      <c r="V14" s="158">
        <f t="shared" si="3"/>
        <v>0</v>
      </c>
      <c r="W14" s="159">
        <f t="shared" si="4"/>
        <v>0</v>
      </c>
      <c r="X14" s="160">
        <f t="shared" si="5"/>
        <v>0</v>
      </c>
      <c r="Y14" s="155">
        <f t="shared" si="6"/>
        <v>0</v>
      </c>
      <c r="Z14" s="159">
        <f t="shared" si="7"/>
        <v>0</v>
      </c>
      <c r="AA14" s="161">
        <f t="shared" si="8"/>
        <v>0</v>
      </c>
    </row>
    <row r="15" spans="1:35" ht="20.399999999999999">
      <c r="A15" s="40"/>
      <c r="B15" s="55" t="s">
        <v>62</v>
      </c>
      <c r="C15" s="56" t="s">
        <v>105</v>
      </c>
      <c r="D15" s="63" t="s">
        <v>95</v>
      </c>
      <c r="E15" s="63" t="s">
        <v>117</v>
      </c>
      <c r="F15" s="65" t="s">
        <v>139</v>
      </c>
      <c r="G15" s="58" t="s">
        <v>173</v>
      </c>
      <c r="H15" s="60">
        <v>41805</v>
      </c>
      <c r="I15" s="60">
        <v>41805</v>
      </c>
      <c r="J15" s="67">
        <v>6</v>
      </c>
      <c r="K15" s="200">
        <f t="shared" si="0"/>
        <v>535000</v>
      </c>
      <c r="L15" s="200">
        <v>0</v>
      </c>
      <c r="M15" s="197">
        <f t="shared" si="2"/>
        <v>535000</v>
      </c>
      <c r="N15" s="198">
        <f t="shared" si="9"/>
        <v>291.84249999999997</v>
      </c>
      <c r="O15" s="199"/>
      <c r="P15" s="42">
        <v>535000</v>
      </c>
      <c r="Q15" s="43">
        <v>0</v>
      </c>
      <c r="R15" s="139">
        <f t="shared" si="10"/>
        <v>535000</v>
      </c>
      <c r="S15" s="162">
        <v>535000</v>
      </c>
      <c r="T15" s="163">
        <v>0</v>
      </c>
      <c r="U15" s="164">
        <v>476000</v>
      </c>
      <c r="V15" s="158">
        <f t="shared" si="3"/>
        <v>0</v>
      </c>
      <c r="W15" s="159">
        <f t="shared" si="4"/>
        <v>0</v>
      </c>
      <c r="X15" s="160">
        <f t="shared" si="5"/>
        <v>0</v>
      </c>
      <c r="Y15" s="155">
        <f t="shared" si="6"/>
        <v>0</v>
      </c>
      <c r="Z15" s="159">
        <f t="shared" si="7"/>
        <v>0</v>
      </c>
      <c r="AA15" s="161">
        <f t="shared" si="8"/>
        <v>0</v>
      </c>
    </row>
    <row r="16" spans="1:35">
      <c r="A16" s="40"/>
      <c r="B16" s="55" t="s">
        <v>66</v>
      </c>
      <c r="C16" s="56">
        <v>30</v>
      </c>
      <c r="D16" s="63" t="s">
        <v>96</v>
      </c>
      <c r="E16" s="63" t="s">
        <v>120</v>
      </c>
      <c r="F16" s="65" t="s">
        <v>140</v>
      </c>
      <c r="G16" s="58" t="s">
        <v>173</v>
      </c>
      <c r="H16" s="60">
        <v>41875</v>
      </c>
      <c r="I16" s="60">
        <v>41875</v>
      </c>
      <c r="J16" s="67">
        <v>8</v>
      </c>
      <c r="K16" s="200">
        <f t="shared" si="0"/>
        <v>1279000</v>
      </c>
      <c r="L16" s="200">
        <f t="shared" si="1"/>
        <v>52000</v>
      </c>
      <c r="M16" s="197">
        <f t="shared" si="2"/>
        <v>1331000</v>
      </c>
      <c r="N16" s="198">
        <f t="shared" si="9"/>
        <v>726.06050000000005</v>
      </c>
      <c r="O16" s="199"/>
      <c r="P16" s="42">
        <v>1279000</v>
      </c>
      <c r="Q16" s="43">
        <v>52000</v>
      </c>
      <c r="R16" s="139">
        <f t="shared" si="10"/>
        <v>1331000</v>
      </c>
      <c r="S16" s="162">
        <v>1279000</v>
      </c>
      <c r="T16" s="163">
        <v>52000</v>
      </c>
      <c r="U16" s="164">
        <v>1182000</v>
      </c>
      <c r="V16" s="158">
        <f t="shared" si="3"/>
        <v>0</v>
      </c>
      <c r="W16" s="159">
        <f t="shared" si="4"/>
        <v>0</v>
      </c>
      <c r="X16" s="160">
        <f t="shared" si="5"/>
        <v>0</v>
      </c>
      <c r="Y16" s="155">
        <f t="shared" si="6"/>
        <v>0</v>
      </c>
      <c r="Z16" s="159">
        <f t="shared" si="7"/>
        <v>0</v>
      </c>
      <c r="AA16" s="161">
        <f t="shared" si="8"/>
        <v>0</v>
      </c>
    </row>
    <row r="17" spans="1:27">
      <c r="A17" s="40"/>
      <c r="B17" s="55" t="s">
        <v>68</v>
      </c>
      <c r="C17" s="56">
        <v>19</v>
      </c>
      <c r="D17" s="63" t="s">
        <v>95</v>
      </c>
      <c r="E17" s="63"/>
      <c r="F17" s="65" t="s">
        <v>141</v>
      </c>
      <c r="G17" s="58" t="s">
        <v>174</v>
      </c>
      <c r="H17" s="60">
        <v>41807</v>
      </c>
      <c r="I17" s="60">
        <v>41807</v>
      </c>
      <c r="J17" s="67">
        <v>10</v>
      </c>
      <c r="K17" s="200">
        <f t="shared" si="0"/>
        <v>1545000</v>
      </c>
      <c r="L17" s="200">
        <f t="shared" si="1"/>
        <v>389000</v>
      </c>
      <c r="M17" s="197">
        <f t="shared" si="2"/>
        <v>1934000</v>
      </c>
      <c r="N17" s="198">
        <f t="shared" si="9"/>
        <v>1054.9970000000001</v>
      </c>
      <c r="O17" s="199"/>
      <c r="P17" s="42">
        <v>1545000</v>
      </c>
      <c r="Q17" s="43">
        <v>389000</v>
      </c>
      <c r="R17" s="139">
        <f t="shared" si="10"/>
        <v>1934000</v>
      </c>
      <c r="S17" s="162">
        <v>1545000</v>
      </c>
      <c r="T17" s="163">
        <v>389000</v>
      </c>
      <c r="U17" s="164">
        <v>1710000</v>
      </c>
      <c r="V17" s="158">
        <f t="shared" si="3"/>
        <v>0</v>
      </c>
      <c r="W17" s="159">
        <f t="shared" si="4"/>
        <v>0</v>
      </c>
      <c r="X17" s="160">
        <f t="shared" si="5"/>
        <v>0</v>
      </c>
      <c r="Y17" s="155">
        <f t="shared" si="6"/>
        <v>0</v>
      </c>
      <c r="Z17" s="159">
        <f t="shared" si="7"/>
        <v>0</v>
      </c>
      <c r="AA17" s="161">
        <f t="shared" si="8"/>
        <v>0</v>
      </c>
    </row>
    <row r="18" spans="1:27">
      <c r="A18" s="40"/>
      <c r="B18" s="55" t="s">
        <v>70</v>
      </c>
      <c r="C18" s="56">
        <v>37</v>
      </c>
      <c r="D18" s="63" t="s">
        <v>94</v>
      </c>
      <c r="E18" s="63" t="s">
        <v>122</v>
      </c>
      <c r="F18" s="65" t="s">
        <v>269</v>
      </c>
      <c r="G18" s="59" t="s">
        <v>175</v>
      </c>
      <c r="H18" s="61">
        <v>44748</v>
      </c>
      <c r="I18" s="61" t="s">
        <v>270</v>
      </c>
      <c r="J18" s="67">
        <v>12</v>
      </c>
      <c r="K18" s="200">
        <f t="shared" si="0"/>
        <v>6627000</v>
      </c>
      <c r="L18" s="200">
        <f t="shared" si="1"/>
        <v>673000</v>
      </c>
      <c r="M18" s="197">
        <f t="shared" si="2"/>
        <v>7300000</v>
      </c>
      <c r="N18" s="198">
        <f t="shared" si="9"/>
        <v>3982.15</v>
      </c>
      <c r="O18" s="199"/>
      <c r="P18" s="42">
        <v>6627000</v>
      </c>
      <c r="Q18" s="43">
        <v>673000</v>
      </c>
      <c r="R18" s="139">
        <f t="shared" si="10"/>
        <v>7300000</v>
      </c>
      <c r="S18" s="162">
        <v>6627000</v>
      </c>
      <c r="T18" s="163">
        <v>673000</v>
      </c>
      <c r="U18" s="164">
        <v>5639000</v>
      </c>
      <c r="V18" s="158">
        <f t="shared" si="3"/>
        <v>0</v>
      </c>
      <c r="W18" s="159">
        <f t="shared" si="4"/>
        <v>0</v>
      </c>
      <c r="X18" s="160">
        <f t="shared" si="5"/>
        <v>0</v>
      </c>
      <c r="Y18" s="155">
        <f t="shared" si="6"/>
        <v>0</v>
      </c>
      <c r="Z18" s="159">
        <f t="shared" si="7"/>
        <v>0</v>
      </c>
      <c r="AA18" s="161">
        <f t="shared" si="8"/>
        <v>0</v>
      </c>
    </row>
    <row r="19" spans="1:27">
      <c r="A19" s="40"/>
      <c r="B19" s="55" t="s">
        <v>71</v>
      </c>
      <c r="C19" s="56"/>
      <c r="D19" s="63" t="s">
        <v>94</v>
      </c>
      <c r="E19" s="63"/>
      <c r="F19" s="65" t="s">
        <v>142</v>
      </c>
      <c r="G19" s="58" t="s">
        <v>176</v>
      </c>
      <c r="H19" s="60"/>
      <c r="I19" s="60">
        <v>41787</v>
      </c>
      <c r="J19" s="67">
        <v>14</v>
      </c>
      <c r="K19" s="200">
        <f t="shared" si="0"/>
        <v>0</v>
      </c>
      <c r="L19" s="200">
        <f t="shared" si="1"/>
        <v>434000</v>
      </c>
      <c r="M19" s="197">
        <f t="shared" si="2"/>
        <v>434000</v>
      </c>
      <c r="N19" s="198">
        <f t="shared" si="9"/>
        <v>236.74700000000001</v>
      </c>
      <c r="O19" s="199"/>
      <c r="P19" s="42">
        <v>0</v>
      </c>
      <c r="Q19" s="43">
        <v>434000</v>
      </c>
      <c r="R19" s="139">
        <f t="shared" si="10"/>
        <v>434000</v>
      </c>
      <c r="S19" s="162">
        <v>0</v>
      </c>
      <c r="T19" s="163">
        <v>434000</v>
      </c>
      <c r="U19" s="164">
        <v>374000</v>
      </c>
      <c r="V19" s="158">
        <f t="shared" si="3"/>
        <v>0</v>
      </c>
      <c r="W19" s="159">
        <f t="shared" si="4"/>
        <v>0</v>
      </c>
      <c r="X19" s="160">
        <f t="shared" si="5"/>
        <v>0</v>
      </c>
      <c r="Y19" s="155">
        <f t="shared" si="6"/>
        <v>0</v>
      </c>
      <c r="Z19" s="159">
        <f t="shared" si="7"/>
        <v>0</v>
      </c>
      <c r="AA19" s="161">
        <f t="shared" si="8"/>
        <v>0</v>
      </c>
    </row>
    <row r="20" spans="1:27">
      <c r="A20" s="40"/>
      <c r="B20" s="55" t="s">
        <v>72</v>
      </c>
      <c r="C20" s="56">
        <v>49</v>
      </c>
      <c r="D20" s="63" t="s">
        <v>96</v>
      </c>
      <c r="E20" s="63" t="s">
        <v>123</v>
      </c>
      <c r="F20" s="65" t="s">
        <v>143</v>
      </c>
      <c r="G20" s="58" t="s">
        <v>177</v>
      </c>
      <c r="H20" s="60">
        <v>41968</v>
      </c>
      <c r="I20" s="60"/>
      <c r="J20" s="67">
        <v>16</v>
      </c>
      <c r="K20" s="200">
        <f t="shared" si="0"/>
        <v>779000</v>
      </c>
      <c r="L20" s="200">
        <f t="shared" si="1"/>
        <v>0</v>
      </c>
      <c r="M20" s="197">
        <f t="shared" si="2"/>
        <v>779000</v>
      </c>
      <c r="N20" s="198">
        <f t="shared" si="9"/>
        <v>424.94450000000001</v>
      </c>
      <c r="O20" s="199"/>
      <c r="P20" s="42">
        <v>779000</v>
      </c>
      <c r="Q20" s="43">
        <v>0</v>
      </c>
      <c r="R20" s="139">
        <f t="shared" si="10"/>
        <v>779000</v>
      </c>
      <c r="S20" s="162">
        <v>779000</v>
      </c>
      <c r="T20" s="163">
        <v>0</v>
      </c>
      <c r="U20" s="164">
        <v>693000</v>
      </c>
      <c r="V20" s="158">
        <f t="shared" si="3"/>
        <v>0</v>
      </c>
      <c r="W20" s="159">
        <f t="shared" si="4"/>
        <v>0</v>
      </c>
      <c r="X20" s="160">
        <f t="shared" si="5"/>
        <v>0</v>
      </c>
      <c r="Y20" s="155">
        <f t="shared" si="6"/>
        <v>0</v>
      </c>
      <c r="Z20" s="159">
        <f t="shared" si="7"/>
        <v>0</v>
      </c>
      <c r="AA20" s="161">
        <f t="shared" si="8"/>
        <v>0</v>
      </c>
    </row>
    <row r="21" spans="1:27">
      <c r="A21" s="40"/>
      <c r="B21" s="55" t="s">
        <v>305</v>
      </c>
      <c r="C21" s="56">
        <v>1</v>
      </c>
      <c r="D21" s="63" t="s">
        <v>94</v>
      </c>
      <c r="E21" s="63" t="s">
        <v>306</v>
      </c>
      <c r="F21" s="65" t="s">
        <v>144</v>
      </c>
      <c r="G21" s="58" t="s">
        <v>178</v>
      </c>
      <c r="H21" s="60">
        <v>41787</v>
      </c>
      <c r="I21" s="60"/>
      <c r="J21" s="67">
        <v>18</v>
      </c>
      <c r="K21" s="200">
        <f t="shared" si="0"/>
        <v>2735000</v>
      </c>
      <c r="L21" s="200">
        <f t="shared" si="1"/>
        <v>0</v>
      </c>
      <c r="M21" s="197">
        <f t="shared" si="2"/>
        <v>2735000</v>
      </c>
      <c r="N21" s="198">
        <f t="shared" si="9"/>
        <v>1491.9425000000001</v>
      </c>
      <c r="O21" s="199"/>
      <c r="P21" s="42">
        <v>2735000</v>
      </c>
      <c r="Q21" s="43">
        <v>0</v>
      </c>
      <c r="R21" s="139">
        <f t="shared" si="10"/>
        <v>2735000</v>
      </c>
      <c r="S21" s="162">
        <v>2735000</v>
      </c>
      <c r="T21" s="163">
        <v>0</v>
      </c>
      <c r="U21" s="164">
        <v>2435000</v>
      </c>
      <c r="V21" s="158">
        <f t="shared" si="3"/>
        <v>0</v>
      </c>
      <c r="W21" s="159">
        <f t="shared" si="4"/>
        <v>0</v>
      </c>
      <c r="X21" s="160">
        <f t="shared" si="5"/>
        <v>0</v>
      </c>
      <c r="Y21" s="155">
        <f t="shared" si="6"/>
        <v>0</v>
      </c>
      <c r="Z21" s="159">
        <f t="shared" si="7"/>
        <v>0</v>
      </c>
      <c r="AA21" s="161">
        <f t="shared" si="8"/>
        <v>0</v>
      </c>
    </row>
    <row r="22" spans="1:27">
      <c r="A22" s="40"/>
      <c r="B22" s="55" t="s">
        <v>73</v>
      </c>
      <c r="C22" s="56">
        <v>2</v>
      </c>
      <c r="D22" s="63" t="s">
        <v>95</v>
      </c>
      <c r="E22" s="63" t="s">
        <v>124</v>
      </c>
      <c r="F22" s="65" t="s">
        <v>145</v>
      </c>
      <c r="G22" s="58" t="s">
        <v>179</v>
      </c>
      <c r="H22" s="60">
        <v>41640</v>
      </c>
      <c r="I22" s="60"/>
      <c r="J22" s="67">
        <v>19</v>
      </c>
      <c r="K22" s="200">
        <f t="shared" si="0"/>
        <v>1779000</v>
      </c>
      <c r="L22" s="200">
        <f t="shared" si="1"/>
        <v>0</v>
      </c>
      <c r="M22" s="197">
        <f t="shared" si="2"/>
        <v>1779000</v>
      </c>
      <c r="N22" s="198">
        <f t="shared" si="9"/>
        <v>970.44449999999995</v>
      </c>
      <c r="O22" s="199"/>
      <c r="P22" s="42">
        <v>1779000</v>
      </c>
      <c r="Q22" s="43">
        <v>0</v>
      </c>
      <c r="R22" s="139">
        <f t="shared" si="10"/>
        <v>1779000</v>
      </c>
      <c r="S22" s="162">
        <v>1779000</v>
      </c>
      <c r="T22" s="163">
        <v>0</v>
      </c>
      <c r="U22" s="164">
        <v>1583000</v>
      </c>
      <c r="V22" s="158">
        <f t="shared" si="3"/>
        <v>0</v>
      </c>
      <c r="W22" s="159">
        <f t="shared" si="4"/>
        <v>0</v>
      </c>
      <c r="X22" s="160">
        <f t="shared" si="5"/>
        <v>0</v>
      </c>
      <c r="Y22" s="155">
        <f t="shared" si="6"/>
        <v>0</v>
      </c>
      <c r="Z22" s="159">
        <f t="shared" si="7"/>
        <v>0</v>
      </c>
      <c r="AA22" s="161">
        <f t="shared" si="8"/>
        <v>0</v>
      </c>
    </row>
    <row r="23" spans="1:27">
      <c r="A23" s="40"/>
      <c r="B23" s="55" t="s">
        <v>74</v>
      </c>
      <c r="C23" s="56" t="s">
        <v>106</v>
      </c>
      <c r="D23" s="63" t="s">
        <v>99</v>
      </c>
      <c r="E23" s="63" t="s">
        <v>125</v>
      </c>
      <c r="F23" s="65" t="s">
        <v>146</v>
      </c>
      <c r="G23" s="58"/>
      <c r="H23" s="60">
        <v>41715</v>
      </c>
      <c r="I23" s="60"/>
      <c r="J23" s="67"/>
      <c r="K23" s="200">
        <f t="shared" si="0"/>
        <v>1499000</v>
      </c>
      <c r="L23" s="200">
        <f t="shared" si="1"/>
        <v>0</v>
      </c>
      <c r="M23" s="197">
        <f t="shared" si="2"/>
        <v>1499000</v>
      </c>
      <c r="N23" s="198">
        <f t="shared" si="9"/>
        <v>817.70450000000005</v>
      </c>
      <c r="O23" s="199"/>
      <c r="P23" s="42">
        <v>1499000</v>
      </c>
      <c r="Q23" s="43">
        <v>0</v>
      </c>
      <c r="R23" s="139">
        <f t="shared" si="10"/>
        <v>1499000</v>
      </c>
      <c r="S23" s="162">
        <v>1499000</v>
      </c>
      <c r="T23" s="163">
        <v>0</v>
      </c>
      <c r="U23" s="164">
        <v>1334000</v>
      </c>
      <c r="V23" s="158">
        <f t="shared" si="3"/>
        <v>0</v>
      </c>
      <c r="W23" s="159">
        <f t="shared" si="4"/>
        <v>0</v>
      </c>
      <c r="X23" s="160">
        <f t="shared" si="5"/>
        <v>0</v>
      </c>
      <c r="Y23" s="155">
        <f t="shared" si="6"/>
        <v>0</v>
      </c>
      <c r="Z23" s="159">
        <f t="shared" si="7"/>
        <v>0</v>
      </c>
      <c r="AA23" s="161">
        <f t="shared" si="8"/>
        <v>0</v>
      </c>
    </row>
    <row r="24" spans="1:27">
      <c r="A24" s="40"/>
      <c r="B24" s="55" t="s">
        <v>74</v>
      </c>
      <c r="C24" s="56" t="s">
        <v>106</v>
      </c>
      <c r="D24" s="63" t="s">
        <v>99</v>
      </c>
      <c r="E24" s="63" t="s">
        <v>125</v>
      </c>
      <c r="F24" s="65" t="s">
        <v>147</v>
      </c>
      <c r="G24" s="58"/>
      <c r="H24" s="60">
        <v>41715</v>
      </c>
      <c r="I24" s="60"/>
      <c r="J24" s="67"/>
      <c r="K24" s="200">
        <f t="shared" si="0"/>
        <v>154000</v>
      </c>
      <c r="L24" s="200">
        <f t="shared" si="1"/>
        <v>0</v>
      </c>
      <c r="M24" s="197">
        <f t="shared" si="2"/>
        <v>154000</v>
      </c>
      <c r="N24" s="198">
        <f t="shared" si="9"/>
        <v>84.007000000000005</v>
      </c>
      <c r="O24" s="199"/>
      <c r="P24" s="42">
        <v>154000</v>
      </c>
      <c r="Q24" s="43">
        <v>0</v>
      </c>
      <c r="R24" s="139">
        <f t="shared" si="10"/>
        <v>154000</v>
      </c>
      <c r="S24" s="162">
        <v>154000</v>
      </c>
      <c r="T24" s="163">
        <v>0</v>
      </c>
      <c r="U24" s="164">
        <v>137000</v>
      </c>
      <c r="V24" s="158">
        <f t="shared" si="3"/>
        <v>0</v>
      </c>
      <c r="W24" s="159">
        <f t="shared" si="4"/>
        <v>0</v>
      </c>
      <c r="X24" s="160">
        <f t="shared" si="5"/>
        <v>0</v>
      </c>
      <c r="Y24" s="155">
        <f t="shared" si="6"/>
        <v>0</v>
      </c>
      <c r="Z24" s="159">
        <f t="shared" si="7"/>
        <v>0</v>
      </c>
      <c r="AA24" s="161">
        <f t="shared" si="8"/>
        <v>0</v>
      </c>
    </row>
    <row r="25" spans="1:27">
      <c r="A25" s="40"/>
      <c r="B25" s="55" t="s">
        <v>68</v>
      </c>
      <c r="C25" s="56">
        <v>23</v>
      </c>
      <c r="D25" s="63" t="s">
        <v>95</v>
      </c>
      <c r="E25" s="63" t="s">
        <v>126</v>
      </c>
      <c r="F25" s="65" t="s">
        <v>271</v>
      </c>
      <c r="G25" s="58" t="s">
        <v>180</v>
      </c>
      <c r="H25" s="60">
        <v>41787</v>
      </c>
      <c r="I25" s="60">
        <v>41787</v>
      </c>
      <c r="J25" s="67">
        <v>20</v>
      </c>
      <c r="K25" s="200">
        <f t="shared" si="0"/>
        <v>4259000</v>
      </c>
      <c r="L25" s="200">
        <f t="shared" si="1"/>
        <v>350000</v>
      </c>
      <c r="M25" s="197">
        <f t="shared" si="2"/>
        <v>4609000</v>
      </c>
      <c r="N25" s="198">
        <f t="shared" si="9"/>
        <v>2514.2094999999999</v>
      </c>
      <c r="O25" s="199"/>
      <c r="P25" s="42">
        <v>4259000</v>
      </c>
      <c r="Q25" s="43">
        <v>350000</v>
      </c>
      <c r="R25" s="139">
        <f t="shared" si="10"/>
        <v>4609000</v>
      </c>
      <c r="S25" s="162">
        <v>4259000</v>
      </c>
      <c r="T25" s="163">
        <v>350000</v>
      </c>
      <c r="U25" s="164">
        <v>4092000</v>
      </c>
      <c r="V25" s="158">
        <f t="shared" si="3"/>
        <v>0</v>
      </c>
      <c r="W25" s="159">
        <f t="shared" si="4"/>
        <v>0</v>
      </c>
      <c r="X25" s="160">
        <f t="shared" si="5"/>
        <v>0</v>
      </c>
      <c r="Y25" s="155">
        <f t="shared" si="6"/>
        <v>0</v>
      </c>
      <c r="Z25" s="159">
        <f t="shared" si="7"/>
        <v>0</v>
      </c>
      <c r="AA25" s="161">
        <f t="shared" si="8"/>
        <v>0</v>
      </c>
    </row>
    <row r="26" spans="1:27">
      <c r="A26" s="40"/>
      <c r="B26" s="55" t="s">
        <v>75</v>
      </c>
      <c r="C26" s="56"/>
      <c r="D26" s="63" t="s">
        <v>100</v>
      </c>
      <c r="E26" s="64">
        <v>4588</v>
      </c>
      <c r="F26" s="65" t="s">
        <v>148</v>
      </c>
      <c r="G26" s="58" t="s">
        <v>181</v>
      </c>
      <c r="H26" s="60">
        <v>41969</v>
      </c>
      <c r="I26" s="60"/>
      <c r="J26" s="67">
        <v>21</v>
      </c>
      <c r="K26" s="200">
        <f t="shared" si="0"/>
        <v>27000</v>
      </c>
      <c r="L26" s="200">
        <f t="shared" si="1"/>
        <v>0</v>
      </c>
      <c r="M26" s="197">
        <f t="shared" si="2"/>
        <v>27000</v>
      </c>
      <c r="N26" s="198">
        <f t="shared" si="9"/>
        <v>14.7285</v>
      </c>
      <c r="O26" s="199"/>
      <c r="P26" s="42">
        <v>27000</v>
      </c>
      <c r="Q26" s="43">
        <v>0</v>
      </c>
      <c r="R26" s="139">
        <f t="shared" si="10"/>
        <v>27000</v>
      </c>
      <c r="S26" s="162">
        <v>27000</v>
      </c>
      <c r="T26" s="163">
        <v>0</v>
      </c>
      <c r="U26" s="164">
        <v>24000</v>
      </c>
      <c r="V26" s="158">
        <f t="shared" si="3"/>
        <v>0</v>
      </c>
      <c r="W26" s="159">
        <f t="shared" si="4"/>
        <v>0</v>
      </c>
      <c r="X26" s="160">
        <f t="shared" si="5"/>
        <v>0</v>
      </c>
      <c r="Y26" s="155">
        <f t="shared" si="6"/>
        <v>0</v>
      </c>
      <c r="Z26" s="159">
        <f t="shared" si="7"/>
        <v>0</v>
      </c>
      <c r="AA26" s="161">
        <f t="shared" si="8"/>
        <v>0</v>
      </c>
    </row>
    <row r="27" spans="1:27">
      <c r="A27" s="40"/>
      <c r="B27" s="55" t="s">
        <v>76</v>
      </c>
      <c r="C27" s="56">
        <v>43</v>
      </c>
      <c r="D27" s="63" t="s">
        <v>98</v>
      </c>
      <c r="E27" s="64" t="s">
        <v>127</v>
      </c>
      <c r="F27" s="65" t="s">
        <v>149</v>
      </c>
      <c r="G27" s="58" t="s">
        <v>182</v>
      </c>
      <c r="H27" s="60">
        <v>41968</v>
      </c>
      <c r="I27" s="60"/>
      <c r="J27" s="67">
        <v>22</v>
      </c>
      <c r="K27" s="200">
        <f t="shared" si="0"/>
        <v>2431000</v>
      </c>
      <c r="L27" s="200">
        <f t="shared" si="1"/>
        <v>0</v>
      </c>
      <c r="M27" s="197">
        <f t="shared" si="2"/>
        <v>2431000</v>
      </c>
      <c r="N27" s="198">
        <f t="shared" si="9"/>
        <v>1326.1105</v>
      </c>
      <c r="O27" s="199"/>
      <c r="P27" s="42">
        <v>2431000</v>
      </c>
      <c r="Q27" s="43">
        <v>0</v>
      </c>
      <c r="R27" s="139">
        <f t="shared" si="10"/>
        <v>2431000</v>
      </c>
      <c r="S27" s="162">
        <v>2431000</v>
      </c>
      <c r="T27" s="163">
        <v>0</v>
      </c>
      <c r="U27" s="164">
        <v>2164000</v>
      </c>
      <c r="V27" s="158">
        <f t="shared" si="3"/>
        <v>0</v>
      </c>
      <c r="W27" s="159">
        <f t="shared" si="4"/>
        <v>0</v>
      </c>
      <c r="X27" s="160">
        <f t="shared" si="5"/>
        <v>0</v>
      </c>
      <c r="Y27" s="155">
        <f t="shared" si="6"/>
        <v>0</v>
      </c>
      <c r="Z27" s="159">
        <f t="shared" si="7"/>
        <v>0</v>
      </c>
      <c r="AA27" s="161">
        <f t="shared" si="8"/>
        <v>0</v>
      </c>
    </row>
    <row r="28" spans="1:27">
      <c r="A28" s="40"/>
      <c r="B28" s="55" t="s">
        <v>77</v>
      </c>
      <c r="C28" s="56">
        <v>6</v>
      </c>
      <c r="D28" s="63" t="s">
        <v>101</v>
      </c>
      <c r="E28" s="64" t="s">
        <v>128</v>
      </c>
      <c r="F28" s="65" t="s">
        <v>150</v>
      </c>
      <c r="G28" s="58" t="s">
        <v>183</v>
      </c>
      <c r="H28" s="60">
        <v>41878</v>
      </c>
      <c r="I28" s="60">
        <v>41878</v>
      </c>
      <c r="J28" s="67">
        <v>23</v>
      </c>
      <c r="K28" s="200">
        <f t="shared" si="0"/>
        <v>3551000</v>
      </c>
      <c r="L28" s="200">
        <f t="shared" si="1"/>
        <v>427000</v>
      </c>
      <c r="M28" s="197">
        <f t="shared" si="2"/>
        <v>3978000</v>
      </c>
      <c r="N28" s="198">
        <f t="shared" si="9"/>
        <v>2169.9989999999998</v>
      </c>
      <c r="O28" s="199"/>
      <c r="P28" s="42">
        <v>3551000</v>
      </c>
      <c r="Q28" s="43">
        <v>427000</v>
      </c>
      <c r="R28" s="139">
        <f t="shared" si="10"/>
        <v>3978000</v>
      </c>
      <c r="S28" s="162">
        <v>3551000</v>
      </c>
      <c r="T28" s="163">
        <v>427000</v>
      </c>
      <c r="U28" s="164">
        <v>3529000</v>
      </c>
      <c r="V28" s="158">
        <f t="shared" si="3"/>
        <v>0</v>
      </c>
      <c r="W28" s="159">
        <f t="shared" si="4"/>
        <v>0</v>
      </c>
      <c r="X28" s="160">
        <f t="shared" si="5"/>
        <v>0</v>
      </c>
      <c r="Y28" s="155">
        <f t="shared" si="6"/>
        <v>0</v>
      </c>
      <c r="Z28" s="159">
        <f t="shared" si="7"/>
        <v>0</v>
      </c>
      <c r="AA28" s="161">
        <f t="shared" si="8"/>
        <v>0</v>
      </c>
    </row>
    <row r="29" spans="1:27">
      <c r="A29" s="40"/>
      <c r="B29" s="55" t="s">
        <v>67</v>
      </c>
      <c r="C29" s="56">
        <v>81</v>
      </c>
      <c r="D29" s="63" t="s">
        <v>97</v>
      </c>
      <c r="E29" s="64" t="s">
        <v>129</v>
      </c>
      <c r="F29" s="65" t="s">
        <v>151</v>
      </c>
      <c r="G29" s="58" t="s">
        <v>184</v>
      </c>
      <c r="H29" s="60">
        <v>41878</v>
      </c>
      <c r="I29" s="60">
        <v>41878</v>
      </c>
      <c r="J29" s="67">
        <v>24</v>
      </c>
      <c r="K29" s="200">
        <f t="shared" ref="K29:K47" si="11">ROUNDUP(P29*ign/igo,-3)</f>
        <v>2364000</v>
      </c>
      <c r="L29" s="200">
        <f t="shared" ref="L29:L47" si="12">ROUNDUP(Q29*iin/iio,-3)</f>
        <v>374000</v>
      </c>
      <c r="M29" s="197">
        <f t="shared" si="2"/>
        <v>2738000</v>
      </c>
      <c r="N29" s="198">
        <f t="shared" si="9"/>
        <v>1493.579</v>
      </c>
      <c r="O29" s="199"/>
      <c r="P29" s="42">
        <v>2364000</v>
      </c>
      <c r="Q29" s="43">
        <v>374000</v>
      </c>
      <c r="R29" s="139">
        <f t="shared" si="10"/>
        <v>2738000</v>
      </c>
      <c r="S29" s="162">
        <v>2364000</v>
      </c>
      <c r="T29" s="163">
        <v>374000</v>
      </c>
      <c r="U29" s="164">
        <v>2426000</v>
      </c>
      <c r="V29" s="158">
        <f t="shared" si="3"/>
        <v>0</v>
      </c>
      <c r="W29" s="159">
        <f t="shared" si="4"/>
        <v>0</v>
      </c>
      <c r="X29" s="160">
        <f t="shared" si="5"/>
        <v>0</v>
      </c>
      <c r="Y29" s="155">
        <f t="shared" si="6"/>
        <v>0</v>
      </c>
      <c r="Z29" s="159">
        <f t="shared" si="7"/>
        <v>0</v>
      </c>
      <c r="AA29" s="161">
        <f t="shared" si="8"/>
        <v>0</v>
      </c>
    </row>
    <row r="30" spans="1:27">
      <c r="A30" s="40"/>
      <c r="B30" s="55" t="s">
        <v>78</v>
      </c>
      <c r="C30" s="56"/>
      <c r="D30" s="63" t="s">
        <v>102</v>
      </c>
      <c r="E30" s="64">
        <v>4569</v>
      </c>
      <c r="F30" s="65" t="s">
        <v>152</v>
      </c>
      <c r="G30" s="58" t="s">
        <v>185</v>
      </c>
      <c r="H30" s="60">
        <v>41968</v>
      </c>
      <c r="I30" s="60"/>
      <c r="J30" s="67">
        <v>25</v>
      </c>
      <c r="K30" s="200">
        <f t="shared" si="11"/>
        <v>50000</v>
      </c>
      <c r="L30" s="200">
        <f t="shared" si="12"/>
        <v>0</v>
      </c>
      <c r="M30" s="197">
        <f t="shared" si="2"/>
        <v>50000</v>
      </c>
      <c r="N30" s="198">
        <f t="shared" si="9"/>
        <v>27.274999999999999</v>
      </c>
      <c r="O30" s="199"/>
      <c r="P30" s="42">
        <v>50000</v>
      </c>
      <c r="Q30" s="43">
        <v>0</v>
      </c>
      <c r="R30" s="139">
        <f t="shared" si="10"/>
        <v>50000</v>
      </c>
      <c r="S30" s="162">
        <v>50000</v>
      </c>
      <c r="T30" s="163">
        <v>0</v>
      </c>
      <c r="U30" s="164">
        <v>44000</v>
      </c>
      <c r="V30" s="158">
        <f t="shared" si="3"/>
        <v>0</v>
      </c>
      <c r="W30" s="159">
        <f t="shared" si="4"/>
        <v>0</v>
      </c>
      <c r="X30" s="160">
        <f t="shared" si="5"/>
        <v>0</v>
      </c>
      <c r="Y30" s="155">
        <f t="shared" si="6"/>
        <v>0</v>
      </c>
      <c r="Z30" s="159">
        <f t="shared" si="7"/>
        <v>0</v>
      </c>
      <c r="AA30" s="161">
        <f t="shared" si="8"/>
        <v>0</v>
      </c>
    </row>
    <row r="31" spans="1:27">
      <c r="A31" s="40"/>
      <c r="B31" s="55" t="s">
        <v>79</v>
      </c>
      <c r="C31" s="56">
        <v>22</v>
      </c>
      <c r="D31" s="63" t="s">
        <v>94</v>
      </c>
      <c r="E31" s="63"/>
      <c r="F31" s="65" t="s">
        <v>153</v>
      </c>
      <c r="G31" s="58" t="s">
        <v>186</v>
      </c>
      <c r="H31" s="60">
        <v>41806</v>
      </c>
      <c r="I31" s="60"/>
      <c r="J31" s="67">
        <v>27</v>
      </c>
      <c r="K31" s="200">
        <f t="shared" si="11"/>
        <v>111000</v>
      </c>
      <c r="L31" s="200">
        <f t="shared" si="12"/>
        <v>0</v>
      </c>
      <c r="M31" s="197">
        <f t="shared" si="2"/>
        <v>111000</v>
      </c>
      <c r="N31" s="198">
        <f t="shared" si="9"/>
        <v>60.5505</v>
      </c>
      <c r="O31" s="199"/>
      <c r="P31" s="42">
        <v>111000</v>
      </c>
      <c r="Q31" s="43">
        <v>0</v>
      </c>
      <c r="R31" s="139">
        <f t="shared" si="10"/>
        <v>111000</v>
      </c>
      <c r="S31" s="162">
        <v>111000</v>
      </c>
      <c r="T31" s="163">
        <v>0</v>
      </c>
      <c r="U31" s="164">
        <v>98000</v>
      </c>
      <c r="V31" s="158">
        <f t="shared" si="3"/>
        <v>0</v>
      </c>
      <c r="W31" s="159">
        <f t="shared" si="4"/>
        <v>0</v>
      </c>
      <c r="X31" s="160">
        <f t="shared" si="5"/>
        <v>0</v>
      </c>
      <c r="Y31" s="155">
        <f t="shared" si="6"/>
        <v>0</v>
      </c>
      <c r="Z31" s="159">
        <f t="shared" si="7"/>
        <v>0</v>
      </c>
      <c r="AA31" s="161">
        <f t="shared" si="8"/>
        <v>0</v>
      </c>
    </row>
    <row r="32" spans="1:27">
      <c r="A32" s="40"/>
      <c r="B32" s="55" t="s">
        <v>79</v>
      </c>
      <c r="C32" s="56"/>
      <c r="D32" s="63" t="s">
        <v>94</v>
      </c>
      <c r="E32" s="63"/>
      <c r="F32" s="65" t="s">
        <v>154</v>
      </c>
      <c r="G32" s="58" t="s">
        <v>186</v>
      </c>
      <c r="H32" s="60">
        <v>41797</v>
      </c>
      <c r="I32" s="60"/>
      <c r="J32" s="67">
        <v>28</v>
      </c>
      <c r="K32" s="200">
        <f t="shared" si="11"/>
        <v>442000</v>
      </c>
      <c r="L32" s="200">
        <f t="shared" si="12"/>
        <v>0</v>
      </c>
      <c r="M32" s="197">
        <f t="shared" si="2"/>
        <v>442000</v>
      </c>
      <c r="N32" s="198">
        <f t="shared" si="9"/>
        <v>241.11099999999999</v>
      </c>
      <c r="O32" s="199"/>
      <c r="P32" s="42">
        <v>442000</v>
      </c>
      <c r="Q32" s="43">
        <v>0</v>
      </c>
      <c r="R32" s="139">
        <f t="shared" si="10"/>
        <v>442000</v>
      </c>
      <c r="S32" s="162">
        <v>442000</v>
      </c>
      <c r="T32" s="163">
        <v>0</v>
      </c>
      <c r="U32" s="164">
        <v>393000</v>
      </c>
      <c r="V32" s="158">
        <f t="shared" si="3"/>
        <v>0</v>
      </c>
      <c r="W32" s="159">
        <f t="shared" si="4"/>
        <v>0</v>
      </c>
      <c r="X32" s="160">
        <f t="shared" si="5"/>
        <v>0</v>
      </c>
      <c r="Y32" s="155">
        <f t="shared" si="6"/>
        <v>0</v>
      </c>
      <c r="Z32" s="159">
        <f t="shared" si="7"/>
        <v>0</v>
      </c>
      <c r="AA32" s="161">
        <f t="shared" si="8"/>
        <v>0</v>
      </c>
    </row>
    <row r="33" spans="1:27">
      <c r="A33" s="40"/>
      <c r="B33" s="55" t="s">
        <v>80</v>
      </c>
      <c r="C33" s="56"/>
      <c r="D33" s="63" t="s">
        <v>94</v>
      </c>
      <c r="E33" s="63"/>
      <c r="F33" s="65" t="s">
        <v>154</v>
      </c>
      <c r="G33" s="58" t="s">
        <v>187</v>
      </c>
      <c r="H33" s="60">
        <v>41797</v>
      </c>
      <c r="I33" s="60"/>
      <c r="J33" s="67">
        <v>30</v>
      </c>
      <c r="K33" s="200">
        <f t="shared" si="11"/>
        <v>442000</v>
      </c>
      <c r="L33" s="200">
        <f t="shared" si="12"/>
        <v>0</v>
      </c>
      <c r="M33" s="197">
        <f t="shared" si="2"/>
        <v>442000</v>
      </c>
      <c r="N33" s="198">
        <f t="shared" si="9"/>
        <v>241.11099999999999</v>
      </c>
      <c r="O33" s="199"/>
      <c r="P33" s="42">
        <v>442000</v>
      </c>
      <c r="Q33" s="43">
        <v>0</v>
      </c>
      <c r="R33" s="139">
        <f t="shared" si="10"/>
        <v>442000</v>
      </c>
      <c r="S33" s="162">
        <v>442000</v>
      </c>
      <c r="T33" s="163">
        <v>0</v>
      </c>
      <c r="U33" s="164">
        <v>393000</v>
      </c>
      <c r="V33" s="158">
        <f t="shared" si="3"/>
        <v>0</v>
      </c>
      <c r="W33" s="159">
        <f t="shared" si="4"/>
        <v>0</v>
      </c>
      <c r="X33" s="160">
        <f t="shared" si="5"/>
        <v>0</v>
      </c>
      <c r="Y33" s="155">
        <f t="shared" si="6"/>
        <v>0</v>
      </c>
      <c r="Z33" s="159">
        <f t="shared" si="7"/>
        <v>0</v>
      </c>
      <c r="AA33" s="161">
        <f t="shared" si="8"/>
        <v>0</v>
      </c>
    </row>
    <row r="34" spans="1:27">
      <c r="A34" s="40"/>
      <c r="B34" s="55" t="s">
        <v>80</v>
      </c>
      <c r="C34" s="56">
        <v>11</v>
      </c>
      <c r="D34" s="63" t="s">
        <v>94</v>
      </c>
      <c r="E34" s="63"/>
      <c r="F34" s="65" t="s">
        <v>153</v>
      </c>
      <c r="G34" s="58" t="s">
        <v>187</v>
      </c>
      <c r="H34" s="60">
        <v>41797</v>
      </c>
      <c r="I34" s="60"/>
      <c r="J34" s="67">
        <v>31</v>
      </c>
      <c r="K34" s="200">
        <f t="shared" si="11"/>
        <v>97000</v>
      </c>
      <c r="L34" s="200">
        <f t="shared" si="12"/>
        <v>0</v>
      </c>
      <c r="M34" s="197">
        <f t="shared" si="2"/>
        <v>97000</v>
      </c>
      <c r="N34" s="198">
        <f t="shared" si="9"/>
        <v>52.913499999999999</v>
      </c>
      <c r="O34" s="199"/>
      <c r="P34" s="42">
        <v>97000</v>
      </c>
      <c r="Q34" s="43">
        <v>0</v>
      </c>
      <c r="R34" s="139">
        <f t="shared" si="10"/>
        <v>97000</v>
      </c>
      <c r="S34" s="162">
        <v>97000</v>
      </c>
      <c r="T34" s="163">
        <v>0</v>
      </c>
      <c r="U34" s="164">
        <v>86000</v>
      </c>
      <c r="V34" s="158">
        <f t="shared" si="3"/>
        <v>0</v>
      </c>
      <c r="W34" s="159">
        <f t="shared" si="4"/>
        <v>0</v>
      </c>
      <c r="X34" s="160">
        <f t="shared" si="5"/>
        <v>0</v>
      </c>
      <c r="Y34" s="155">
        <f t="shared" si="6"/>
        <v>0</v>
      </c>
      <c r="Z34" s="159">
        <f t="shared" si="7"/>
        <v>0</v>
      </c>
      <c r="AA34" s="161">
        <f t="shared" si="8"/>
        <v>0</v>
      </c>
    </row>
    <row r="35" spans="1:27">
      <c r="A35" s="40"/>
      <c r="B35" s="55" t="s">
        <v>80</v>
      </c>
      <c r="C35" s="56">
        <v>7</v>
      </c>
      <c r="D35" s="63" t="s">
        <v>94</v>
      </c>
      <c r="E35" s="63"/>
      <c r="F35" s="65" t="s">
        <v>153</v>
      </c>
      <c r="G35" s="58" t="s">
        <v>187</v>
      </c>
      <c r="H35" s="60">
        <v>41797</v>
      </c>
      <c r="I35" s="60"/>
      <c r="J35" s="67">
        <v>32</v>
      </c>
      <c r="K35" s="200">
        <f t="shared" si="11"/>
        <v>102000</v>
      </c>
      <c r="L35" s="200">
        <f t="shared" si="12"/>
        <v>0</v>
      </c>
      <c r="M35" s="197">
        <f t="shared" ref="M35:M57" si="13">SUM(K35:L35)</f>
        <v>102000</v>
      </c>
      <c r="N35" s="198">
        <f t="shared" si="9"/>
        <v>55.640999999999998</v>
      </c>
      <c r="O35" s="199"/>
      <c r="P35" s="42">
        <v>102000</v>
      </c>
      <c r="Q35" s="43">
        <v>0</v>
      </c>
      <c r="R35" s="139">
        <f t="shared" si="10"/>
        <v>102000</v>
      </c>
      <c r="S35" s="162">
        <v>102000</v>
      </c>
      <c r="T35" s="163">
        <v>0</v>
      </c>
      <c r="U35" s="164">
        <v>90000</v>
      </c>
      <c r="V35" s="158">
        <f t="shared" ref="V35:V57" si="14">K35-P35</f>
        <v>0</v>
      </c>
      <c r="W35" s="159">
        <f t="shared" ref="W35:W57" si="15">L35-Q35</f>
        <v>0</v>
      </c>
      <c r="X35" s="160">
        <f t="shared" si="5"/>
        <v>0</v>
      </c>
      <c r="Y35" s="155">
        <f t="shared" si="6"/>
        <v>0</v>
      </c>
      <c r="Z35" s="159">
        <f t="shared" si="7"/>
        <v>0</v>
      </c>
      <c r="AA35" s="161">
        <f t="shared" si="8"/>
        <v>0</v>
      </c>
    </row>
    <row r="36" spans="1:27">
      <c r="A36" s="40"/>
      <c r="B36" s="55" t="s">
        <v>80</v>
      </c>
      <c r="C36" s="56">
        <v>9</v>
      </c>
      <c r="D36" s="63" t="s">
        <v>94</v>
      </c>
      <c r="E36" s="63"/>
      <c r="F36" s="65" t="s">
        <v>153</v>
      </c>
      <c r="G36" s="58" t="s">
        <v>187</v>
      </c>
      <c r="H36" s="60">
        <v>41797</v>
      </c>
      <c r="I36" s="60"/>
      <c r="J36" s="67">
        <v>33</v>
      </c>
      <c r="K36" s="200">
        <f t="shared" si="11"/>
        <v>75000</v>
      </c>
      <c r="L36" s="200">
        <f t="shared" si="12"/>
        <v>0</v>
      </c>
      <c r="M36" s="197">
        <f t="shared" si="13"/>
        <v>75000</v>
      </c>
      <c r="N36" s="198">
        <f t="shared" si="9"/>
        <v>40.912500000000001</v>
      </c>
      <c r="O36" s="199"/>
      <c r="P36" s="42">
        <v>75000</v>
      </c>
      <c r="Q36" s="43">
        <v>0</v>
      </c>
      <c r="R36" s="139">
        <f t="shared" si="10"/>
        <v>75000</v>
      </c>
      <c r="S36" s="162">
        <v>75000</v>
      </c>
      <c r="T36" s="163">
        <v>0</v>
      </c>
      <c r="U36" s="164">
        <v>66000</v>
      </c>
      <c r="V36" s="158">
        <f t="shared" si="14"/>
        <v>0</v>
      </c>
      <c r="W36" s="159">
        <f t="shared" si="15"/>
        <v>0</v>
      </c>
      <c r="X36" s="160">
        <f t="shared" si="5"/>
        <v>0</v>
      </c>
      <c r="Y36" s="155">
        <f t="shared" si="6"/>
        <v>0</v>
      </c>
      <c r="Z36" s="159">
        <f t="shared" si="7"/>
        <v>0</v>
      </c>
      <c r="AA36" s="161">
        <f t="shared" si="8"/>
        <v>0</v>
      </c>
    </row>
    <row r="37" spans="1:27">
      <c r="A37" s="40"/>
      <c r="B37" s="55" t="s">
        <v>81</v>
      </c>
      <c r="C37" s="56" t="s">
        <v>107</v>
      </c>
      <c r="D37" s="63" t="s">
        <v>94</v>
      </c>
      <c r="E37" s="63"/>
      <c r="F37" s="65" t="s">
        <v>153</v>
      </c>
      <c r="G37" s="58" t="s">
        <v>42</v>
      </c>
      <c r="H37" s="60">
        <v>41797</v>
      </c>
      <c r="I37" s="60"/>
      <c r="J37" s="67">
        <v>35</v>
      </c>
      <c r="K37" s="200">
        <f t="shared" si="11"/>
        <v>111000</v>
      </c>
      <c r="L37" s="200">
        <f t="shared" si="12"/>
        <v>0</v>
      </c>
      <c r="M37" s="197">
        <f t="shared" si="13"/>
        <v>111000</v>
      </c>
      <c r="N37" s="198">
        <f t="shared" si="9"/>
        <v>60.5505</v>
      </c>
      <c r="O37" s="199"/>
      <c r="P37" s="42">
        <v>111000</v>
      </c>
      <c r="Q37" s="43">
        <v>0</v>
      </c>
      <c r="R37" s="139">
        <f t="shared" si="10"/>
        <v>111000</v>
      </c>
      <c r="S37" s="162">
        <v>111000</v>
      </c>
      <c r="T37" s="163">
        <v>0</v>
      </c>
      <c r="U37" s="164">
        <v>98000</v>
      </c>
      <c r="V37" s="158">
        <f t="shared" si="14"/>
        <v>0</v>
      </c>
      <c r="W37" s="159">
        <f t="shared" si="15"/>
        <v>0</v>
      </c>
      <c r="X37" s="160">
        <f t="shared" si="5"/>
        <v>0</v>
      </c>
      <c r="Y37" s="155">
        <f t="shared" si="6"/>
        <v>0</v>
      </c>
      <c r="Z37" s="159">
        <f t="shared" si="7"/>
        <v>0</v>
      </c>
      <c r="AA37" s="161">
        <f t="shared" si="8"/>
        <v>0</v>
      </c>
    </row>
    <row r="38" spans="1:27">
      <c r="A38" s="40"/>
      <c r="B38" s="55" t="s">
        <v>81</v>
      </c>
      <c r="C38" s="56"/>
      <c r="D38" s="63" t="s">
        <v>94</v>
      </c>
      <c r="E38" s="63"/>
      <c r="F38" s="65" t="s">
        <v>155</v>
      </c>
      <c r="G38" s="58" t="s">
        <v>188</v>
      </c>
      <c r="H38" s="60">
        <v>41797</v>
      </c>
      <c r="I38" s="60"/>
      <c r="J38" s="67">
        <v>36</v>
      </c>
      <c r="K38" s="200">
        <f t="shared" si="11"/>
        <v>352000</v>
      </c>
      <c r="L38" s="200">
        <f t="shared" si="12"/>
        <v>0</v>
      </c>
      <c r="M38" s="197">
        <f t="shared" si="13"/>
        <v>352000</v>
      </c>
      <c r="N38" s="198">
        <f t="shared" si="9"/>
        <v>192.01599999999999</v>
      </c>
      <c r="O38" s="199"/>
      <c r="P38" s="42">
        <v>352000</v>
      </c>
      <c r="Q38" s="43">
        <v>0</v>
      </c>
      <c r="R38" s="139">
        <f t="shared" si="10"/>
        <v>352000</v>
      </c>
      <c r="S38" s="162">
        <v>352000</v>
      </c>
      <c r="T38" s="163">
        <v>0</v>
      </c>
      <c r="U38" s="164">
        <v>313000</v>
      </c>
      <c r="V38" s="158">
        <f t="shared" si="14"/>
        <v>0</v>
      </c>
      <c r="W38" s="159">
        <f t="shared" si="15"/>
        <v>0</v>
      </c>
      <c r="X38" s="160">
        <f t="shared" si="5"/>
        <v>0</v>
      </c>
      <c r="Y38" s="155">
        <f t="shared" si="6"/>
        <v>0</v>
      </c>
      <c r="Z38" s="159">
        <f t="shared" si="7"/>
        <v>0</v>
      </c>
      <c r="AA38" s="161">
        <f t="shared" si="8"/>
        <v>0</v>
      </c>
    </row>
    <row r="39" spans="1:27">
      <c r="A39" s="40"/>
      <c r="B39" s="55" t="s">
        <v>81</v>
      </c>
      <c r="C39" s="56">
        <v>2</v>
      </c>
      <c r="D39" s="63" t="s">
        <v>94</v>
      </c>
      <c r="E39" s="63"/>
      <c r="F39" s="65" t="s">
        <v>156</v>
      </c>
      <c r="G39" s="58"/>
      <c r="H39" s="60">
        <v>41797</v>
      </c>
      <c r="I39" s="60"/>
      <c r="J39" s="67">
        <v>37</v>
      </c>
      <c r="K39" s="200">
        <f t="shared" si="11"/>
        <v>104000</v>
      </c>
      <c r="L39" s="200">
        <f t="shared" si="12"/>
        <v>0</v>
      </c>
      <c r="M39" s="197">
        <f t="shared" si="13"/>
        <v>104000</v>
      </c>
      <c r="N39" s="198">
        <f t="shared" si="9"/>
        <v>56.731999999999999</v>
      </c>
      <c r="O39" s="199"/>
      <c r="P39" s="42">
        <v>104000</v>
      </c>
      <c r="Q39" s="43">
        <v>0</v>
      </c>
      <c r="R39" s="139">
        <f t="shared" si="10"/>
        <v>104000</v>
      </c>
      <c r="S39" s="162">
        <v>104000</v>
      </c>
      <c r="T39" s="163">
        <v>0</v>
      </c>
      <c r="U39" s="164">
        <v>92000</v>
      </c>
      <c r="V39" s="158">
        <f t="shared" si="14"/>
        <v>0</v>
      </c>
      <c r="W39" s="159">
        <f t="shared" si="15"/>
        <v>0</v>
      </c>
      <c r="X39" s="160">
        <f t="shared" si="5"/>
        <v>0</v>
      </c>
      <c r="Y39" s="155">
        <f t="shared" si="6"/>
        <v>0</v>
      </c>
      <c r="Z39" s="159">
        <f t="shared" si="7"/>
        <v>0</v>
      </c>
      <c r="AA39" s="161">
        <f t="shared" si="8"/>
        <v>0</v>
      </c>
    </row>
    <row r="40" spans="1:27">
      <c r="A40" s="40"/>
      <c r="B40" s="55" t="s">
        <v>82</v>
      </c>
      <c r="C40" s="56">
        <v>8</v>
      </c>
      <c r="D40" s="63" t="s">
        <v>94</v>
      </c>
      <c r="E40" s="63"/>
      <c r="F40" s="65" t="s">
        <v>153</v>
      </c>
      <c r="G40" s="58" t="s">
        <v>189</v>
      </c>
      <c r="H40" s="60">
        <v>41797</v>
      </c>
      <c r="I40" s="60"/>
      <c r="J40" s="67">
        <v>40</v>
      </c>
      <c r="K40" s="200">
        <f t="shared" si="11"/>
        <v>111000</v>
      </c>
      <c r="L40" s="200">
        <f t="shared" si="12"/>
        <v>0</v>
      </c>
      <c r="M40" s="197">
        <f t="shared" si="13"/>
        <v>111000</v>
      </c>
      <c r="N40" s="198">
        <f t="shared" si="9"/>
        <v>60.5505</v>
      </c>
      <c r="O40" s="199"/>
      <c r="P40" s="42">
        <v>111000</v>
      </c>
      <c r="Q40" s="43">
        <v>0</v>
      </c>
      <c r="R40" s="139">
        <f t="shared" si="10"/>
        <v>111000</v>
      </c>
      <c r="S40" s="162">
        <v>111000</v>
      </c>
      <c r="T40" s="163">
        <v>0</v>
      </c>
      <c r="U40" s="164">
        <v>98000</v>
      </c>
      <c r="V40" s="158">
        <f t="shared" si="14"/>
        <v>0</v>
      </c>
      <c r="W40" s="159">
        <f t="shared" si="15"/>
        <v>0</v>
      </c>
      <c r="X40" s="160">
        <f t="shared" si="5"/>
        <v>0</v>
      </c>
      <c r="Y40" s="155">
        <f t="shared" si="6"/>
        <v>0</v>
      </c>
      <c r="Z40" s="159">
        <f t="shared" si="7"/>
        <v>0</v>
      </c>
      <c r="AA40" s="161">
        <f t="shared" si="8"/>
        <v>0</v>
      </c>
    </row>
    <row r="41" spans="1:27">
      <c r="A41" s="40"/>
      <c r="B41" s="55" t="s">
        <v>82</v>
      </c>
      <c r="C41" s="56"/>
      <c r="D41" s="63" t="s">
        <v>94</v>
      </c>
      <c r="E41" s="63"/>
      <c r="F41" s="65" t="s">
        <v>157</v>
      </c>
      <c r="G41" s="58" t="s">
        <v>189</v>
      </c>
      <c r="H41" s="60">
        <v>41968</v>
      </c>
      <c r="I41" s="60"/>
      <c r="J41" s="67">
        <v>41</v>
      </c>
      <c r="K41" s="200">
        <f t="shared" si="11"/>
        <v>656000</v>
      </c>
      <c r="L41" s="200">
        <f t="shared" si="12"/>
        <v>0</v>
      </c>
      <c r="M41" s="197">
        <f t="shared" si="13"/>
        <v>656000</v>
      </c>
      <c r="N41" s="198">
        <f t="shared" si="9"/>
        <v>357.84800000000001</v>
      </c>
      <c r="O41" s="199"/>
      <c r="P41" s="39">
        <v>656000</v>
      </c>
      <c r="Q41" s="36">
        <v>0</v>
      </c>
      <c r="R41" s="139">
        <f t="shared" si="10"/>
        <v>656000</v>
      </c>
      <c r="S41" s="158">
        <v>656000</v>
      </c>
      <c r="T41" s="159">
        <v>0</v>
      </c>
      <c r="U41" s="160">
        <v>584000</v>
      </c>
      <c r="V41" s="158">
        <f t="shared" si="14"/>
        <v>0</v>
      </c>
      <c r="W41" s="159">
        <f t="shared" si="15"/>
        <v>0</v>
      </c>
      <c r="X41" s="160">
        <f t="shared" si="5"/>
        <v>0</v>
      </c>
      <c r="Y41" s="155">
        <f t="shared" si="6"/>
        <v>0</v>
      </c>
      <c r="Z41" s="159">
        <f t="shared" si="7"/>
        <v>0</v>
      </c>
      <c r="AA41" s="161">
        <f t="shared" si="8"/>
        <v>0</v>
      </c>
    </row>
    <row r="42" spans="1:27">
      <c r="A42" s="40"/>
      <c r="B42" s="55" t="s">
        <v>83</v>
      </c>
      <c r="C42" s="56">
        <v>2</v>
      </c>
      <c r="D42" s="63" t="s">
        <v>95</v>
      </c>
      <c r="E42" s="63"/>
      <c r="F42" s="65" t="s">
        <v>158</v>
      </c>
      <c r="G42" s="58" t="s">
        <v>190</v>
      </c>
      <c r="H42" s="60">
        <v>41797</v>
      </c>
      <c r="I42" s="60"/>
      <c r="J42" s="67">
        <v>42</v>
      </c>
      <c r="K42" s="200">
        <f t="shared" si="11"/>
        <v>67000</v>
      </c>
      <c r="L42" s="200">
        <f t="shared" si="12"/>
        <v>0</v>
      </c>
      <c r="M42" s="197">
        <f t="shared" si="13"/>
        <v>67000</v>
      </c>
      <c r="N42" s="198">
        <f t="shared" si="9"/>
        <v>36.548499999999997</v>
      </c>
      <c r="O42" s="199"/>
      <c r="P42" s="39">
        <v>67000</v>
      </c>
      <c r="Q42" s="36">
        <v>0</v>
      </c>
      <c r="R42" s="139">
        <f t="shared" si="10"/>
        <v>67000</v>
      </c>
      <c r="S42" s="158">
        <v>67000</v>
      </c>
      <c r="T42" s="159">
        <v>0</v>
      </c>
      <c r="U42" s="160">
        <v>59000</v>
      </c>
      <c r="V42" s="158">
        <f t="shared" si="14"/>
        <v>0</v>
      </c>
      <c r="W42" s="159">
        <f t="shared" si="15"/>
        <v>0</v>
      </c>
      <c r="X42" s="160">
        <f t="shared" si="5"/>
        <v>0</v>
      </c>
      <c r="Y42" s="155">
        <f t="shared" si="6"/>
        <v>0</v>
      </c>
      <c r="Z42" s="159">
        <f t="shared" si="7"/>
        <v>0</v>
      </c>
      <c r="AA42" s="161">
        <f t="shared" si="8"/>
        <v>0</v>
      </c>
    </row>
    <row r="43" spans="1:27">
      <c r="A43" s="40"/>
      <c r="B43" s="55" t="s">
        <v>61</v>
      </c>
      <c r="C43" s="56" t="s">
        <v>108</v>
      </c>
      <c r="D43" s="63" t="s">
        <v>94</v>
      </c>
      <c r="E43" s="63" t="s">
        <v>116</v>
      </c>
      <c r="F43" s="65" t="s">
        <v>159</v>
      </c>
      <c r="G43" s="58"/>
      <c r="H43" s="60">
        <v>41786</v>
      </c>
      <c r="I43" s="60"/>
      <c r="J43" s="67">
        <v>44</v>
      </c>
      <c r="K43" s="200">
        <f t="shared" si="11"/>
        <v>6152000</v>
      </c>
      <c r="L43" s="200">
        <f t="shared" si="12"/>
        <v>1505000</v>
      </c>
      <c r="M43" s="197">
        <f t="shared" si="13"/>
        <v>7657000</v>
      </c>
      <c r="N43" s="198">
        <f t="shared" si="9"/>
        <v>4176.8935000000001</v>
      </c>
      <c r="O43" s="199"/>
      <c r="P43" s="42">
        <v>6152000</v>
      </c>
      <c r="Q43" s="43">
        <v>1505000</v>
      </c>
      <c r="R43" s="139">
        <f t="shared" si="10"/>
        <v>7657000</v>
      </c>
      <c r="S43" s="162">
        <v>6152000</v>
      </c>
      <c r="T43" s="163">
        <v>1505000</v>
      </c>
      <c r="U43" s="164">
        <v>6774000</v>
      </c>
      <c r="V43" s="158">
        <f t="shared" si="14"/>
        <v>0</v>
      </c>
      <c r="W43" s="159">
        <f t="shared" si="15"/>
        <v>0</v>
      </c>
      <c r="X43" s="160">
        <f t="shared" si="5"/>
        <v>0</v>
      </c>
      <c r="Y43" s="155">
        <f t="shared" si="6"/>
        <v>0</v>
      </c>
      <c r="Z43" s="159">
        <f t="shared" si="7"/>
        <v>0</v>
      </c>
      <c r="AA43" s="161">
        <f t="shared" si="8"/>
        <v>0</v>
      </c>
    </row>
    <row r="44" spans="1:27">
      <c r="A44" s="40"/>
      <c r="B44" s="55" t="s">
        <v>61</v>
      </c>
      <c r="C44" s="56" t="s">
        <v>108</v>
      </c>
      <c r="D44" s="63" t="s">
        <v>94</v>
      </c>
      <c r="E44" s="63" t="s">
        <v>259</v>
      </c>
      <c r="F44" s="65" t="s">
        <v>262</v>
      </c>
      <c r="G44" s="58"/>
      <c r="H44" s="60"/>
      <c r="I44" s="60"/>
      <c r="J44" s="67"/>
      <c r="K44" s="200">
        <f t="shared" si="11"/>
        <v>61000</v>
      </c>
      <c r="L44" s="200">
        <f t="shared" si="12"/>
        <v>0</v>
      </c>
      <c r="M44" s="197">
        <f t="shared" si="13"/>
        <v>61000</v>
      </c>
      <c r="N44" s="198">
        <f t="shared" si="9"/>
        <v>33.275500000000001</v>
      </c>
      <c r="O44" s="199"/>
      <c r="P44" s="42">
        <v>61000</v>
      </c>
      <c r="Q44" s="43">
        <v>0</v>
      </c>
      <c r="R44" s="139">
        <f t="shared" si="10"/>
        <v>61000</v>
      </c>
      <c r="S44" s="162">
        <v>61000</v>
      </c>
      <c r="T44" s="163">
        <v>0</v>
      </c>
      <c r="U44" s="164">
        <v>54000</v>
      </c>
      <c r="V44" s="158">
        <f t="shared" si="14"/>
        <v>0</v>
      </c>
      <c r="W44" s="159">
        <f t="shared" si="15"/>
        <v>0</v>
      </c>
      <c r="X44" s="160">
        <f t="shared" si="5"/>
        <v>0</v>
      </c>
      <c r="Y44" s="155">
        <f t="shared" si="6"/>
        <v>0</v>
      </c>
      <c r="Z44" s="159">
        <f t="shared" si="7"/>
        <v>0</v>
      </c>
      <c r="AA44" s="161">
        <f t="shared" si="8"/>
        <v>0</v>
      </c>
    </row>
    <row r="45" spans="1:27">
      <c r="A45" s="44"/>
      <c r="B45" s="55" t="s">
        <v>84</v>
      </c>
      <c r="C45" s="56">
        <v>48</v>
      </c>
      <c r="D45" s="63" t="s">
        <v>103</v>
      </c>
      <c r="E45" s="63" t="s">
        <v>130</v>
      </c>
      <c r="F45" s="65" t="s">
        <v>160</v>
      </c>
      <c r="G45" s="58"/>
      <c r="H45" s="60">
        <v>41807</v>
      </c>
      <c r="I45" s="60"/>
      <c r="J45" s="67">
        <v>45</v>
      </c>
      <c r="K45" s="200">
        <f t="shared" si="11"/>
        <v>3156000</v>
      </c>
      <c r="L45" s="200">
        <f t="shared" si="12"/>
        <v>61000</v>
      </c>
      <c r="M45" s="197">
        <f t="shared" si="13"/>
        <v>3217000</v>
      </c>
      <c r="N45" s="198">
        <f t="shared" si="9"/>
        <v>1754.8734999999999</v>
      </c>
      <c r="O45" s="199"/>
      <c r="P45" s="42">
        <v>3156000</v>
      </c>
      <c r="Q45" s="43">
        <v>61000</v>
      </c>
      <c r="R45" s="139">
        <f t="shared" si="10"/>
        <v>3217000</v>
      </c>
      <c r="S45" s="162">
        <v>3156000</v>
      </c>
      <c r="T45" s="163">
        <v>61000</v>
      </c>
      <c r="U45" s="164">
        <v>2816000</v>
      </c>
      <c r="V45" s="158">
        <f t="shared" si="14"/>
        <v>0</v>
      </c>
      <c r="W45" s="159">
        <f t="shared" si="15"/>
        <v>0</v>
      </c>
      <c r="X45" s="160">
        <f t="shared" si="5"/>
        <v>0</v>
      </c>
      <c r="Y45" s="155">
        <f t="shared" si="6"/>
        <v>0</v>
      </c>
      <c r="Z45" s="159">
        <f t="shared" si="7"/>
        <v>0</v>
      </c>
      <c r="AA45" s="161">
        <f t="shared" si="8"/>
        <v>0</v>
      </c>
    </row>
    <row r="46" spans="1:27">
      <c r="A46" s="44"/>
      <c r="B46" s="55" t="s">
        <v>85</v>
      </c>
      <c r="C46" s="56" t="s">
        <v>109</v>
      </c>
      <c r="D46" s="63" t="s">
        <v>94</v>
      </c>
      <c r="E46" s="63"/>
      <c r="F46" s="65" t="s">
        <v>161</v>
      </c>
      <c r="G46" s="58"/>
      <c r="H46" s="60"/>
      <c r="I46" s="60"/>
      <c r="J46" s="67"/>
      <c r="K46" s="200">
        <f t="shared" si="11"/>
        <v>0</v>
      </c>
      <c r="L46" s="200">
        <f t="shared" si="12"/>
        <v>0</v>
      </c>
      <c r="M46" s="197">
        <f t="shared" si="13"/>
        <v>0</v>
      </c>
      <c r="N46" s="198">
        <f t="shared" si="9"/>
        <v>0</v>
      </c>
      <c r="O46" s="199"/>
      <c r="P46" s="42">
        <v>0</v>
      </c>
      <c r="Q46" s="43">
        <v>0</v>
      </c>
      <c r="R46" s="139">
        <f t="shared" si="10"/>
        <v>0</v>
      </c>
      <c r="S46" s="162">
        <v>0</v>
      </c>
      <c r="T46" s="163">
        <v>0</v>
      </c>
      <c r="U46" s="164">
        <v>0</v>
      </c>
      <c r="V46" s="158">
        <f t="shared" si="14"/>
        <v>0</v>
      </c>
      <c r="W46" s="159">
        <f t="shared" si="15"/>
        <v>0</v>
      </c>
      <c r="X46" s="160">
        <f t="shared" si="5"/>
        <v>0</v>
      </c>
      <c r="Y46" s="155">
        <f t="shared" si="6"/>
        <v>0</v>
      </c>
      <c r="Z46" s="159">
        <f t="shared" si="7"/>
        <v>0</v>
      </c>
      <c r="AA46" s="161">
        <f t="shared" si="8"/>
        <v>0</v>
      </c>
    </row>
    <row r="47" spans="1:27">
      <c r="A47" s="44"/>
      <c r="B47" s="55" t="s">
        <v>86</v>
      </c>
      <c r="C47" s="56">
        <v>15</v>
      </c>
      <c r="D47" s="63" t="s">
        <v>94</v>
      </c>
      <c r="E47" s="63"/>
      <c r="F47" s="65" t="s">
        <v>258</v>
      </c>
      <c r="G47" s="58"/>
      <c r="H47" s="60">
        <v>41807</v>
      </c>
      <c r="I47" s="60"/>
      <c r="J47" s="67" t="s">
        <v>191</v>
      </c>
      <c r="K47" s="200">
        <f t="shared" si="11"/>
        <v>459000</v>
      </c>
      <c r="L47" s="200">
        <f t="shared" si="12"/>
        <v>0</v>
      </c>
      <c r="M47" s="197">
        <f t="shared" si="13"/>
        <v>459000</v>
      </c>
      <c r="N47" s="198">
        <f t="shared" si="9"/>
        <v>250.3845</v>
      </c>
      <c r="O47" s="199"/>
      <c r="P47" s="42">
        <v>459000</v>
      </c>
      <c r="Q47" s="43">
        <v>0</v>
      </c>
      <c r="R47" s="139">
        <f t="shared" si="10"/>
        <v>459000</v>
      </c>
      <c r="S47" s="162">
        <v>459000</v>
      </c>
      <c r="T47" s="163">
        <v>0</v>
      </c>
      <c r="U47" s="164">
        <v>408000</v>
      </c>
      <c r="V47" s="158">
        <f t="shared" si="14"/>
        <v>0</v>
      </c>
      <c r="W47" s="159">
        <f t="shared" si="15"/>
        <v>0</v>
      </c>
      <c r="X47" s="160">
        <f t="shared" si="5"/>
        <v>0</v>
      </c>
      <c r="Y47" s="155">
        <f t="shared" si="6"/>
        <v>0</v>
      </c>
      <c r="Z47" s="159">
        <f t="shared" si="7"/>
        <v>0</v>
      </c>
      <c r="AA47" s="161">
        <f t="shared" si="8"/>
        <v>0</v>
      </c>
    </row>
    <row r="48" spans="1:27">
      <c r="A48" s="44"/>
      <c r="B48" s="55" t="s">
        <v>62</v>
      </c>
      <c r="C48" s="56" t="s">
        <v>110</v>
      </c>
      <c r="D48" s="63" t="s">
        <v>95</v>
      </c>
      <c r="E48" s="63" t="s">
        <v>117</v>
      </c>
      <c r="F48" s="65" t="s">
        <v>162</v>
      </c>
      <c r="G48" s="58"/>
      <c r="H48" s="60">
        <v>41801</v>
      </c>
      <c r="I48" s="60"/>
      <c r="J48" s="67">
        <v>48</v>
      </c>
      <c r="K48" s="200">
        <f t="shared" ref="K48:K69" si="16">ROUNDUP(P48*ign/igo,-3)</f>
        <v>340000</v>
      </c>
      <c r="L48" s="200">
        <f t="shared" ref="L48:L70" si="17">ROUNDUP(Q48*iin/iio,-3)</f>
        <v>38000</v>
      </c>
      <c r="M48" s="197">
        <f t="shared" si="13"/>
        <v>378000</v>
      </c>
      <c r="N48" s="198">
        <f t="shared" si="9"/>
        <v>206.19900000000001</v>
      </c>
      <c r="O48" s="199"/>
      <c r="P48" s="42">
        <v>340000</v>
      </c>
      <c r="Q48" s="43">
        <v>38000</v>
      </c>
      <c r="R48" s="139">
        <f t="shared" si="10"/>
        <v>378000</v>
      </c>
      <c r="S48" s="162">
        <v>340000</v>
      </c>
      <c r="T48" s="163">
        <v>38000</v>
      </c>
      <c r="U48" s="164">
        <v>334000</v>
      </c>
      <c r="V48" s="158">
        <f t="shared" si="14"/>
        <v>0</v>
      </c>
      <c r="W48" s="159">
        <f t="shared" si="15"/>
        <v>0</v>
      </c>
      <c r="X48" s="160">
        <f t="shared" si="5"/>
        <v>0</v>
      </c>
      <c r="Y48" s="155">
        <f t="shared" si="6"/>
        <v>0</v>
      </c>
      <c r="Z48" s="159">
        <f t="shared" si="7"/>
        <v>0</v>
      </c>
      <c r="AA48" s="161">
        <f t="shared" si="8"/>
        <v>0</v>
      </c>
    </row>
    <row r="49" spans="1:27">
      <c r="A49" s="44"/>
      <c r="B49" s="55" t="s">
        <v>87</v>
      </c>
      <c r="C49" s="56"/>
      <c r="D49" s="63" t="s">
        <v>103</v>
      </c>
      <c r="E49" s="63" t="s">
        <v>131</v>
      </c>
      <c r="F49" s="65" t="s">
        <v>263</v>
      </c>
      <c r="G49" s="58"/>
      <c r="H49" s="60">
        <v>41787</v>
      </c>
      <c r="I49" s="60"/>
      <c r="J49" s="67">
        <v>49</v>
      </c>
      <c r="K49" s="200">
        <f t="shared" si="16"/>
        <v>89000</v>
      </c>
      <c r="L49" s="200">
        <f t="shared" si="17"/>
        <v>19000</v>
      </c>
      <c r="M49" s="197">
        <f t="shared" si="13"/>
        <v>108000</v>
      </c>
      <c r="N49" s="198">
        <f t="shared" si="9"/>
        <v>58.914000000000001</v>
      </c>
      <c r="O49" s="199"/>
      <c r="P49" s="42">
        <v>89000</v>
      </c>
      <c r="Q49" s="43">
        <v>19000</v>
      </c>
      <c r="R49" s="139">
        <f t="shared" si="10"/>
        <v>108000</v>
      </c>
      <c r="S49" s="162">
        <v>89000</v>
      </c>
      <c r="T49" s="163">
        <v>19000</v>
      </c>
      <c r="U49" s="164">
        <v>95000</v>
      </c>
      <c r="V49" s="158">
        <f t="shared" si="14"/>
        <v>0</v>
      </c>
      <c r="W49" s="159">
        <f t="shared" si="15"/>
        <v>0</v>
      </c>
      <c r="X49" s="160">
        <f t="shared" si="5"/>
        <v>0</v>
      </c>
      <c r="Y49" s="155">
        <f t="shared" si="6"/>
        <v>0</v>
      </c>
      <c r="Z49" s="159">
        <f t="shared" si="7"/>
        <v>0</v>
      </c>
      <c r="AA49" s="161">
        <f t="shared" si="8"/>
        <v>0</v>
      </c>
    </row>
    <row r="50" spans="1:27">
      <c r="A50" s="44"/>
      <c r="B50" s="55" t="s">
        <v>88</v>
      </c>
      <c r="C50" s="56"/>
      <c r="D50" s="63" t="s">
        <v>94</v>
      </c>
      <c r="E50" s="63"/>
      <c r="F50" s="65" t="s">
        <v>163</v>
      </c>
      <c r="G50" s="58"/>
      <c r="H50" s="60">
        <v>41818</v>
      </c>
      <c r="I50" s="60"/>
      <c r="J50" s="67">
        <v>50</v>
      </c>
      <c r="K50" s="200">
        <f>ROUNDUP(P50*ign/igo,-3)</f>
        <v>50000</v>
      </c>
      <c r="L50" s="200">
        <f>ROUNDUP(Q50*iin/iio,-3)</f>
        <v>0</v>
      </c>
      <c r="M50" s="197">
        <f t="shared" si="13"/>
        <v>50000</v>
      </c>
      <c r="N50" s="198">
        <f t="shared" si="9"/>
        <v>27.274999999999999</v>
      </c>
      <c r="O50" s="199"/>
      <c r="P50" s="42">
        <v>50000</v>
      </c>
      <c r="Q50" s="43">
        <v>0</v>
      </c>
      <c r="R50" s="139">
        <f t="shared" si="10"/>
        <v>50000</v>
      </c>
      <c r="S50" s="162">
        <v>50000</v>
      </c>
      <c r="T50" s="163">
        <v>0</v>
      </c>
      <c r="U50" s="164">
        <v>44000</v>
      </c>
      <c r="V50" s="158">
        <f t="shared" si="14"/>
        <v>0</v>
      </c>
      <c r="W50" s="159">
        <f t="shared" si="15"/>
        <v>0</v>
      </c>
      <c r="X50" s="160">
        <f t="shared" si="5"/>
        <v>0</v>
      </c>
      <c r="Y50" s="155">
        <f t="shared" si="6"/>
        <v>0</v>
      </c>
      <c r="Z50" s="159">
        <f t="shared" si="7"/>
        <v>0</v>
      </c>
      <c r="AA50" s="161">
        <f t="shared" si="8"/>
        <v>0</v>
      </c>
    </row>
    <row r="51" spans="1:27">
      <c r="A51" s="44"/>
      <c r="B51" s="55" t="s">
        <v>89</v>
      </c>
      <c r="C51" s="56" t="s">
        <v>111</v>
      </c>
      <c r="D51" s="63" t="s">
        <v>94</v>
      </c>
      <c r="E51" s="63" t="s">
        <v>132</v>
      </c>
      <c r="F51" s="65" t="s">
        <v>164</v>
      </c>
      <c r="G51" s="58"/>
      <c r="H51" s="60">
        <v>41786</v>
      </c>
      <c r="I51" s="60">
        <v>41786</v>
      </c>
      <c r="J51" s="67" t="s">
        <v>192</v>
      </c>
      <c r="K51" s="200">
        <f>ROUNDUP(P51*ign/igo,-3)</f>
        <v>5874000</v>
      </c>
      <c r="L51" s="200">
        <f>ROUNDUP(Q51*iin/iio,-3)</f>
        <v>1241000</v>
      </c>
      <c r="M51" s="197">
        <f t="shared" si="13"/>
        <v>7115000</v>
      </c>
      <c r="N51" s="198">
        <f t="shared" si="9"/>
        <v>3881.2325000000001</v>
      </c>
      <c r="O51" s="199"/>
      <c r="P51" s="42">
        <v>5874000</v>
      </c>
      <c r="Q51" s="43">
        <v>1241000</v>
      </c>
      <c r="R51" s="139">
        <f t="shared" si="10"/>
        <v>7115000</v>
      </c>
      <c r="S51" s="162">
        <v>5874000</v>
      </c>
      <c r="T51" s="163">
        <v>1241000</v>
      </c>
      <c r="U51" s="164">
        <v>6299000</v>
      </c>
      <c r="V51" s="158">
        <f t="shared" si="14"/>
        <v>0</v>
      </c>
      <c r="W51" s="159">
        <f t="shared" si="15"/>
        <v>0</v>
      </c>
      <c r="X51" s="160">
        <f t="shared" si="5"/>
        <v>0</v>
      </c>
      <c r="Y51" s="155">
        <f t="shared" si="6"/>
        <v>0</v>
      </c>
      <c r="Z51" s="159">
        <f t="shared" si="7"/>
        <v>0</v>
      </c>
      <c r="AA51" s="161">
        <f t="shared" si="8"/>
        <v>0</v>
      </c>
    </row>
    <row r="52" spans="1:27">
      <c r="A52" s="44"/>
      <c r="B52" s="55" t="s">
        <v>89</v>
      </c>
      <c r="C52" s="56" t="s">
        <v>111</v>
      </c>
      <c r="D52" s="63" t="s">
        <v>260</v>
      </c>
      <c r="E52" s="63" t="s">
        <v>132</v>
      </c>
      <c r="F52" s="65" t="s">
        <v>264</v>
      </c>
      <c r="G52" s="58"/>
      <c r="H52" s="60"/>
      <c r="I52" s="60"/>
      <c r="J52" s="67"/>
      <c r="K52" s="200">
        <f>ROUNDUP(P52*ign/igo,-3)</f>
        <v>186000</v>
      </c>
      <c r="L52" s="200">
        <f>ROUNDUP(Q52*iin/iio,-3)</f>
        <v>0</v>
      </c>
      <c r="M52" s="197">
        <f t="shared" si="13"/>
        <v>186000</v>
      </c>
      <c r="N52" s="198">
        <f t="shared" si="9"/>
        <v>101.46299999999999</v>
      </c>
      <c r="O52" s="199"/>
      <c r="P52" s="42">
        <v>186000</v>
      </c>
      <c r="Q52" s="43">
        <v>0</v>
      </c>
      <c r="R52" s="139">
        <f t="shared" si="10"/>
        <v>186000</v>
      </c>
      <c r="S52" s="162">
        <v>186000</v>
      </c>
      <c r="T52" s="163">
        <v>0</v>
      </c>
      <c r="U52" s="164">
        <v>165000</v>
      </c>
      <c r="V52" s="158">
        <f t="shared" si="14"/>
        <v>0</v>
      </c>
      <c r="W52" s="159">
        <f t="shared" si="15"/>
        <v>0</v>
      </c>
      <c r="X52" s="160">
        <f t="shared" si="5"/>
        <v>0</v>
      </c>
      <c r="Y52" s="155">
        <f t="shared" si="6"/>
        <v>0</v>
      </c>
      <c r="Z52" s="159">
        <f t="shared" si="7"/>
        <v>0</v>
      </c>
      <c r="AA52" s="161">
        <f t="shared" si="8"/>
        <v>0</v>
      </c>
    </row>
    <row r="53" spans="1:27">
      <c r="A53" s="44"/>
      <c r="B53" s="55" t="s">
        <v>90</v>
      </c>
      <c r="C53" s="56"/>
      <c r="D53" s="63" t="s">
        <v>94</v>
      </c>
      <c r="E53" s="63" t="s">
        <v>133</v>
      </c>
      <c r="F53" s="65" t="s">
        <v>165</v>
      </c>
      <c r="G53" s="58"/>
      <c r="H53" s="60">
        <v>41797</v>
      </c>
      <c r="I53" s="60"/>
      <c r="J53" s="67">
        <v>53</v>
      </c>
      <c r="K53" s="200">
        <f>ROUNDUP(P53*ign/igo,-3)</f>
        <v>81000</v>
      </c>
      <c r="L53" s="200">
        <f>ROUNDUP(Q53*iin/iio,-3)</f>
        <v>0</v>
      </c>
      <c r="M53" s="197">
        <f t="shared" si="13"/>
        <v>81000</v>
      </c>
      <c r="N53" s="198">
        <f t="shared" si="9"/>
        <v>44.185499999999998</v>
      </c>
      <c r="O53" s="199"/>
      <c r="P53" s="42">
        <v>81000</v>
      </c>
      <c r="Q53" s="43">
        <v>0</v>
      </c>
      <c r="R53" s="139">
        <f t="shared" si="10"/>
        <v>81000</v>
      </c>
      <c r="S53" s="162">
        <v>81000</v>
      </c>
      <c r="T53" s="163">
        <v>0</v>
      </c>
      <c r="U53" s="164">
        <v>72000</v>
      </c>
      <c r="V53" s="158">
        <f t="shared" si="14"/>
        <v>0</v>
      </c>
      <c r="W53" s="159">
        <f t="shared" si="15"/>
        <v>0</v>
      </c>
      <c r="X53" s="160">
        <f t="shared" si="5"/>
        <v>0</v>
      </c>
      <c r="Y53" s="155">
        <f t="shared" si="6"/>
        <v>0</v>
      </c>
      <c r="Z53" s="159">
        <f t="shared" si="7"/>
        <v>0</v>
      </c>
      <c r="AA53" s="161">
        <f t="shared" si="8"/>
        <v>0</v>
      </c>
    </row>
    <row r="54" spans="1:27">
      <c r="A54" s="44"/>
      <c r="B54" s="55" t="s">
        <v>92</v>
      </c>
      <c r="C54" s="56" t="s">
        <v>112</v>
      </c>
      <c r="D54" s="63" t="s">
        <v>100</v>
      </c>
      <c r="E54" s="63" t="s">
        <v>134</v>
      </c>
      <c r="F54" s="65" t="s">
        <v>307</v>
      </c>
      <c r="G54" s="58"/>
      <c r="H54" s="60">
        <v>41797</v>
      </c>
      <c r="I54" s="60"/>
      <c r="J54" s="67">
        <v>58</v>
      </c>
      <c r="K54" s="200">
        <f t="shared" si="16"/>
        <v>80000</v>
      </c>
      <c r="L54" s="200">
        <f t="shared" si="17"/>
        <v>0</v>
      </c>
      <c r="M54" s="197">
        <f t="shared" si="13"/>
        <v>80000</v>
      </c>
      <c r="N54" s="198">
        <f t="shared" si="9"/>
        <v>43.64</v>
      </c>
      <c r="O54" s="199"/>
      <c r="P54" s="42">
        <v>80000</v>
      </c>
      <c r="Q54" s="43">
        <v>0</v>
      </c>
      <c r="R54" s="139">
        <f t="shared" si="10"/>
        <v>80000</v>
      </c>
      <c r="S54" s="162">
        <v>80000</v>
      </c>
      <c r="T54" s="163">
        <v>0</v>
      </c>
      <c r="U54" s="164">
        <v>71000</v>
      </c>
      <c r="V54" s="158">
        <f t="shared" si="14"/>
        <v>0</v>
      </c>
      <c r="W54" s="159">
        <f t="shared" si="15"/>
        <v>0</v>
      </c>
      <c r="X54" s="160">
        <f t="shared" si="5"/>
        <v>0</v>
      </c>
      <c r="Y54" s="155">
        <f t="shared" si="6"/>
        <v>0</v>
      </c>
      <c r="Z54" s="159">
        <f t="shared" si="7"/>
        <v>0</v>
      </c>
      <c r="AA54" s="161">
        <f t="shared" si="8"/>
        <v>0</v>
      </c>
    </row>
    <row r="55" spans="1:27">
      <c r="A55" s="44"/>
      <c r="B55" s="55" t="s">
        <v>92</v>
      </c>
      <c r="C55" s="56">
        <v>4</v>
      </c>
      <c r="D55" s="63" t="s">
        <v>100</v>
      </c>
      <c r="E55" s="63" t="s">
        <v>308</v>
      </c>
      <c r="F55" s="65" t="s">
        <v>311</v>
      </c>
      <c r="G55" s="58"/>
      <c r="H55" s="60"/>
      <c r="I55" s="60"/>
      <c r="J55" s="67"/>
      <c r="K55" s="200"/>
      <c r="L55" s="200"/>
      <c r="M55" s="197"/>
      <c r="N55" s="198"/>
      <c r="O55" s="199"/>
      <c r="P55" s="42">
        <v>450000</v>
      </c>
      <c r="Q55" s="43">
        <v>50000</v>
      </c>
      <c r="R55" s="139">
        <f t="shared" si="10"/>
        <v>500000</v>
      </c>
      <c r="S55" s="162"/>
      <c r="T55" s="163"/>
      <c r="U55" s="164"/>
      <c r="V55" s="158"/>
      <c r="W55" s="159"/>
      <c r="X55" s="160"/>
      <c r="Y55" s="155"/>
      <c r="Z55" s="159"/>
      <c r="AA55" s="161"/>
    </row>
    <row r="56" spans="1:27">
      <c r="A56" s="44"/>
      <c r="B56" s="55" t="s">
        <v>93</v>
      </c>
      <c r="C56" s="56" t="s">
        <v>113</v>
      </c>
      <c r="D56" s="63" t="s">
        <v>95</v>
      </c>
      <c r="E56" s="63" t="s">
        <v>135</v>
      </c>
      <c r="F56" s="65" t="s">
        <v>166</v>
      </c>
      <c r="G56" s="58"/>
      <c r="H56" s="60">
        <v>41795</v>
      </c>
      <c r="I56" s="60"/>
      <c r="J56" s="67">
        <v>59</v>
      </c>
      <c r="K56" s="200">
        <f t="shared" si="16"/>
        <v>279000</v>
      </c>
      <c r="L56" s="200">
        <f t="shared" si="17"/>
        <v>0</v>
      </c>
      <c r="M56" s="197">
        <f t="shared" si="13"/>
        <v>279000</v>
      </c>
      <c r="N56" s="198">
        <f t="shared" si="9"/>
        <v>152.19450000000001</v>
      </c>
      <c r="O56" s="199"/>
      <c r="P56" s="42">
        <v>279000</v>
      </c>
      <c r="Q56" s="43">
        <v>0</v>
      </c>
      <c r="R56" s="139">
        <f t="shared" si="10"/>
        <v>279000</v>
      </c>
      <c r="S56" s="162">
        <v>279000</v>
      </c>
      <c r="T56" s="163">
        <v>0</v>
      </c>
      <c r="U56" s="164">
        <v>248000</v>
      </c>
      <c r="V56" s="158">
        <f t="shared" si="14"/>
        <v>0</v>
      </c>
      <c r="W56" s="159">
        <f t="shared" si="15"/>
        <v>0</v>
      </c>
      <c r="X56" s="160">
        <f t="shared" ref="X56:X70" si="18">V56+W56</f>
        <v>0</v>
      </c>
      <c r="Y56" s="155">
        <f t="shared" ref="Y56:Z57" si="19">P56-S56</f>
        <v>0</v>
      </c>
      <c r="Z56" s="159">
        <f t="shared" si="19"/>
        <v>0</v>
      </c>
      <c r="AA56" s="161">
        <f t="shared" ref="AA56:AA70" si="20">SUM(Y56:Z56)</f>
        <v>0</v>
      </c>
    </row>
    <row r="57" spans="1:27">
      <c r="A57" s="44"/>
      <c r="B57" s="63" t="s">
        <v>64</v>
      </c>
      <c r="C57" s="63" t="s">
        <v>255</v>
      </c>
      <c r="D57" s="63" t="s">
        <v>94</v>
      </c>
      <c r="E57" s="63"/>
      <c r="F57" s="65" t="s">
        <v>254</v>
      </c>
      <c r="G57" s="66"/>
      <c r="H57" s="68"/>
      <c r="I57" s="66"/>
      <c r="J57" s="66"/>
      <c r="K57" s="200">
        <f t="shared" si="16"/>
        <v>11159000</v>
      </c>
      <c r="L57" s="200">
        <f t="shared" si="17"/>
        <v>1916000</v>
      </c>
      <c r="M57" s="197">
        <f t="shared" si="13"/>
        <v>13075000</v>
      </c>
      <c r="N57" s="198">
        <f t="shared" si="9"/>
        <v>7132.4125000000004</v>
      </c>
      <c r="O57" s="199"/>
      <c r="P57" s="42">
        <v>11159000</v>
      </c>
      <c r="Q57" s="43">
        <v>1916000</v>
      </c>
      <c r="R57" s="139">
        <f t="shared" si="10"/>
        <v>13075000</v>
      </c>
      <c r="S57" s="162">
        <v>11159000</v>
      </c>
      <c r="T57" s="163">
        <v>1916000</v>
      </c>
      <c r="U57" s="164">
        <v>11587000</v>
      </c>
      <c r="V57" s="158">
        <f t="shared" si="14"/>
        <v>0</v>
      </c>
      <c r="W57" s="159">
        <f t="shared" si="15"/>
        <v>0</v>
      </c>
      <c r="X57" s="160">
        <f t="shared" si="18"/>
        <v>0</v>
      </c>
      <c r="Y57" s="155">
        <f t="shared" si="19"/>
        <v>0</v>
      </c>
      <c r="Z57" s="159">
        <f t="shared" si="19"/>
        <v>0</v>
      </c>
      <c r="AA57" s="161">
        <f t="shared" si="20"/>
        <v>0</v>
      </c>
    </row>
    <row r="58" spans="1:27">
      <c r="A58" s="44"/>
      <c r="B58" s="63" t="s">
        <v>202</v>
      </c>
      <c r="C58" s="62">
        <v>39</v>
      </c>
      <c r="D58" s="37" t="s">
        <v>96</v>
      </c>
      <c r="E58" s="37" t="s">
        <v>228</v>
      </c>
      <c r="F58" s="65" t="s">
        <v>257</v>
      </c>
      <c r="G58" s="66"/>
      <c r="H58" s="68"/>
      <c r="I58" s="66"/>
      <c r="J58" s="66"/>
      <c r="K58" s="200">
        <f t="shared" si="16"/>
        <v>14000</v>
      </c>
      <c r="L58" s="200">
        <f t="shared" si="17"/>
        <v>0</v>
      </c>
      <c r="M58" s="197">
        <f t="shared" ref="M58:M70" si="21">SUM(K58:L58)</f>
        <v>14000</v>
      </c>
      <c r="N58" s="198">
        <f t="shared" ref="N58:N70" si="22">M58*0.5455/1000</f>
        <v>7.6369999999999996</v>
      </c>
      <c r="O58" s="199"/>
      <c r="P58" s="42">
        <v>14000</v>
      </c>
      <c r="Q58" s="43">
        <v>0</v>
      </c>
      <c r="R58" s="139">
        <f t="shared" ref="R58:R70" si="23">SUM(P58:Q58)</f>
        <v>14000</v>
      </c>
      <c r="S58" s="162">
        <v>14000</v>
      </c>
      <c r="T58" s="163">
        <v>0</v>
      </c>
      <c r="U58" s="164">
        <v>12000</v>
      </c>
      <c r="V58" s="158">
        <f t="shared" ref="V58:V70" si="24">K58-P58</f>
        <v>0</v>
      </c>
      <c r="W58" s="159">
        <f t="shared" ref="W58:W70" si="25">L58-Q58</f>
        <v>0</v>
      </c>
      <c r="X58" s="160">
        <f t="shared" si="18"/>
        <v>0</v>
      </c>
      <c r="Y58" s="155">
        <f t="shared" ref="Y58:Z70" si="26">P58-S58</f>
        <v>0</v>
      </c>
      <c r="Z58" s="159">
        <f t="shared" si="26"/>
        <v>0</v>
      </c>
      <c r="AA58" s="161">
        <f t="shared" si="20"/>
        <v>0</v>
      </c>
    </row>
    <row r="59" spans="1:27">
      <c r="A59" s="44"/>
      <c r="B59" s="37" t="s">
        <v>64</v>
      </c>
      <c r="C59" s="37" t="s">
        <v>272</v>
      </c>
      <c r="D59" s="37" t="s">
        <v>94</v>
      </c>
      <c r="E59" s="37"/>
      <c r="F59" s="41" t="s">
        <v>273</v>
      </c>
      <c r="G59" s="51"/>
      <c r="H59" s="53"/>
      <c r="I59" s="51"/>
      <c r="J59" s="51"/>
      <c r="K59" s="200">
        <f t="shared" si="16"/>
        <v>147000</v>
      </c>
      <c r="L59" s="200">
        <f t="shared" si="17"/>
        <v>0</v>
      </c>
      <c r="M59" s="197">
        <f t="shared" si="21"/>
        <v>147000</v>
      </c>
      <c r="N59" s="198">
        <f t="shared" si="22"/>
        <v>80.188500000000005</v>
      </c>
      <c r="O59" s="199"/>
      <c r="P59" s="42">
        <v>147000</v>
      </c>
      <c r="Q59" s="43">
        <v>0</v>
      </c>
      <c r="R59" s="139">
        <f t="shared" si="23"/>
        <v>147000</v>
      </c>
      <c r="S59" s="162">
        <v>147000</v>
      </c>
      <c r="T59" s="163">
        <v>0</v>
      </c>
      <c r="U59" s="164">
        <v>0</v>
      </c>
      <c r="V59" s="158">
        <f t="shared" si="24"/>
        <v>0</v>
      </c>
      <c r="W59" s="159">
        <f t="shared" si="25"/>
        <v>0</v>
      </c>
      <c r="X59" s="160">
        <f t="shared" si="18"/>
        <v>0</v>
      </c>
      <c r="Y59" s="155">
        <f t="shared" si="26"/>
        <v>0</v>
      </c>
      <c r="Z59" s="159">
        <f t="shared" si="26"/>
        <v>0</v>
      </c>
      <c r="AA59" s="161">
        <f t="shared" si="20"/>
        <v>0</v>
      </c>
    </row>
    <row r="60" spans="1:27">
      <c r="A60" s="44"/>
      <c r="B60" s="37" t="s">
        <v>274</v>
      </c>
      <c r="C60" s="37"/>
      <c r="D60" s="37" t="s">
        <v>275</v>
      </c>
      <c r="E60" s="37"/>
      <c r="F60" s="41" t="s">
        <v>276</v>
      </c>
      <c r="G60" s="51"/>
      <c r="H60" s="53"/>
      <c r="I60" s="51"/>
      <c r="J60" s="51"/>
      <c r="K60" s="200">
        <f t="shared" si="16"/>
        <v>0</v>
      </c>
      <c r="L60" s="200">
        <f t="shared" si="17"/>
        <v>696000</v>
      </c>
      <c r="M60" s="197">
        <f t="shared" si="21"/>
        <v>696000</v>
      </c>
      <c r="N60" s="198">
        <f t="shared" si="22"/>
        <v>379.66800000000001</v>
      </c>
      <c r="O60" s="199"/>
      <c r="P60" s="42">
        <v>0</v>
      </c>
      <c r="Q60" s="43">
        <v>696000</v>
      </c>
      <c r="R60" s="139">
        <f t="shared" si="23"/>
        <v>696000</v>
      </c>
      <c r="S60" s="162">
        <v>0</v>
      </c>
      <c r="T60" s="163">
        <v>696000</v>
      </c>
      <c r="U60" s="164">
        <v>0</v>
      </c>
      <c r="V60" s="158">
        <f t="shared" si="24"/>
        <v>0</v>
      </c>
      <c r="W60" s="159">
        <f t="shared" si="25"/>
        <v>0</v>
      </c>
      <c r="X60" s="160">
        <f t="shared" si="18"/>
        <v>0</v>
      </c>
      <c r="Y60" s="155">
        <f t="shared" si="26"/>
        <v>0</v>
      </c>
      <c r="Z60" s="159">
        <f t="shared" si="26"/>
        <v>0</v>
      </c>
      <c r="AA60" s="161">
        <f t="shared" si="20"/>
        <v>0</v>
      </c>
    </row>
    <row r="61" spans="1:27">
      <c r="A61" s="44"/>
      <c r="B61" s="37" t="s">
        <v>277</v>
      </c>
      <c r="C61" s="37"/>
      <c r="D61" s="37" t="s">
        <v>94</v>
      </c>
      <c r="E61" s="37"/>
      <c r="F61" s="41" t="s">
        <v>278</v>
      </c>
      <c r="G61" s="51"/>
      <c r="H61" s="53"/>
      <c r="I61" s="51"/>
      <c r="J61" s="51"/>
      <c r="K61" s="200">
        <f t="shared" si="16"/>
        <v>0</v>
      </c>
      <c r="L61" s="200">
        <f t="shared" si="17"/>
        <v>58000</v>
      </c>
      <c r="M61" s="197">
        <f t="shared" si="21"/>
        <v>58000</v>
      </c>
      <c r="N61" s="198">
        <f t="shared" si="22"/>
        <v>31.638999999999999</v>
      </c>
      <c r="O61" s="199"/>
      <c r="P61" s="42">
        <v>0</v>
      </c>
      <c r="Q61" s="43">
        <v>58000</v>
      </c>
      <c r="R61" s="139">
        <f t="shared" si="23"/>
        <v>58000</v>
      </c>
      <c r="S61" s="162">
        <v>0</v>
      </c>
      <c r="T61" s="163">
        <v>58000</v>
      </c>
      <c r="U61" s="164">
        <v>0</v>
      </c>
      <c r="V61" s="158">
        <f t="shared" si="24"/>
        <v>0</v>
      </c>
      <c r="W61" s="159">
        <f t="shared" si="25"/>
        <v>0</v>
      </c>
      <c r="X61" s="160">
        <f t="shared" si="18"/>
        <v>0</v>
      </c>
      <c r="Y61" s="155">
        <f t="shared" si="26"/>
        <v>0</v>
      </c>
      <c r="Z61" s="159">
        <f t="shared" si="26"/>
        <v>0</v>
      </c>
      <c r="AA61" s="161">
        <f t="shared" si="20"/>
        <v>0</v>
      </c>
    </row>
    <row r="62" spans="1:27">
      <c r="A62" s="40"/>
      <c r="B62" s="63" t="s">
        <v>195</v>
      </c>
      <c r="C62" s="69">
        <v>22</v>
      </c>
      <c r="D62" s="63" t="s">
        <v>94</v>
      </c>
      <c r="E62" s="63" t="s">
        <v>239</v>
      </c>
      <c r="F62" s="65" t="s">
        <v>310</v>
      </c>
      <c r="G62" s="66" t="s">
        <v>248</v>
      </c>
      <c r="H62" s="68">
        <v>41796</v>
      </c>
      <c r="I62" s="68"/>
      <c r="J62" s="67">
        <v>78</v>
      </c>
      <c r="K62" s="200">
        <f t="shared" si="16"/>
        <v>232000</v>
      </c>
      <c r="L62" s="200">
        <f t="shared" si="17"/>
        <v>0</v>
      </c>
      <c r="M62" s="197">
        <f t="shared" ref="M62:M63" si="27">SUM(K62:L62)</f>
        <v>232000</v>
      </c>
      <c r="N62" s="198">
        <f t="shared" si="22"/>
        <v>126.556</v>
      </c>
      <c r="O62" s="199"/>
      <c r="P62" s="42">
        <v>232000</v>
      </c>
      <c r="Q62" s="43">
        <v>0</v>
      </c>
      <c r="R62" s="139">
        <f t="shared" si="23"/>
        <v>232000</v>
      </c>
      <c r="S62" s="162">
        <v>232000</v>
      </c>
      <c r="T62" s="163">
        <v>0</v>
      </c>
      <c r="U62" s="164">
        <v>206000</v>
      </c>
      <c r="V62" s="158">
        <f t="shared" si="24"/>
        <v>0</v>
      </c>
      <c r="W62" s="159">
        <f t="shared" si="25"/>
        <v>0</v>
      </c>
      <c r="X62" s="160">
        <f t="shared" si="18"/>
        <v>0</v>
      </c>
      <c r="Y62" s="155">
        <f t="shared" si="26"/>
        <v>0</v>
      </c>
      <c r="Z62" s="159">
        <f t="shared" si="26"/>
        <v>0</v>
      </c>
      <c r="AA62" s="161">
        <f t="shared" ref="AA62:AA63" si="28">SUM(Y62:Z62)</f>
        <v>0</v>
      </c>
    </row>
    <row r="63" spans="1:27">
      <c r="A63" s="40"/>
      <c r="B63" s="63" t="s">
        <v>193</v>
      </c>
      <c r="C63" s="69">
        <v>1</v>
      </c>
      <c r="D63" s="63" t="s">
        <v>95</v>
      </c>
      <c r="E63" s="63" t="s">
        <v>213</v>
      </c>
      <c r="F63" s="65" t="s">
        <v>309</v>
      </c>
      <c r="G63" s="66" t="s">
        <v>245</v>
      </c>
      <c r="H63" s="68">
        <v>41816</v>
      </c>
      <c r="I63" s="68"/>
      <c r="J63" s="67">
        <v>61</v>
      </c>
      <c r="K63" s="200">
        <f t="shared" si="16"/>
        <v>1673000</v>
      </c>
      <c r="L63" s="200">
        <f t="shared" si="17"/>
        <v>134000</v>
      </c>
      <c r="M63" s="197">
        <f t="shared" si="27"/>
        <v>1807000</v>
      </c>
      <c r="N63" s="198">
        <f t="shared" si="22"/>
        <v>985.71849999999995</v>
      </c>
      <c r="O63" s="199"/>
      <c r="P63" s="42">
        <v>1673000</v>
      </c>
      <c r="Q63" s="43">
        <v>134000</v>
      </c>
      <c r="R63" s="139">
        <f t="shared" si="23"/>
        <v>1807000</v>
      </c>
      <c r="S63" s="162">
        <v>1673000</v>
      </c>
      <c r="T63" s="163">
        <v>134000</v>
      </c>
      <c r="U63" s="164">
        <v>1604000</v>
      </c>
      <c r="V63" s="158">
        <f t="shared" si="24"/>
        <v>0</v>
      </c>
      <c r="W63" s="159">
        <f t="shared" si="25"/>
        <v>0</v>
      </c>
      <c r="X63" s="160">
        <f t="shared" si="18"/>
        <v>0</v>
      </c>
      <c r="Y63" s="155">
        <f t="shared" si="26"/>
        <v>0</v>
      </c>
      <c r="Z63" s="159">
        <f t="shared" si="26"/>
        <v>0</v>
      </c>
      <c r="AA63" s="161">
        <f t="shared" si="28"/>
        <v>0</v>
      </c>
    </row>
    <row r="64" spans="1:27">
      <c r="A64" s="44"/>
      <c r="B64" s="37"/>
      <c r="C64" s="37"/>
      <c r="D64" s="37"/>
      <c r="E64" s="37"/>
      <c r="F64" s="41"/>
      <c r="G64" s="51"/>
      <c r="H64" s="53"/>
      <c r="I64" s="51"/>
      <c r="J64" s="51"/>
      <c r="K64" s="200">
        <f t="shared" si="16"/>
        <v>0</v>
      </c>
      <c r="L64" s="200">
        <f t="shared" si="17"/>
        <v>0</v>
      </c>
      <c r="M64" s="197">
        <f t="shared" si="21"/>
        <v>0</v>
      </c>
      <c r="N64" s="198">
        <f t="shared" si="22"/>
        <v>0</v>
      </c>
      <c r="O64" s="199"/>
      <c r="P64" s="42">
        <v>0</v>
      </c>
      <c r="Q64" s="43">
        <v>0</v>
      </c>
      <c r="R64" s="139">
        <f t="shared" si="23"/>
        <v>0</v>
      </c>
      <c r="S64" s="162">
        <v>0</v>
      </c>
      <c r="T64" s="163">
        <v>0</v>
      </c>
      <c r="U64" s="164">
        <v>0</v>
      </c>
      <c r="V64" s="158">
        <f t="shared" si="24"/>
        <v>0</v>
      </c>
      <c r="W64" s="159">
        <f t="shared" si="25"/>
        <v>0</v>
      </c>
      <c r="X64" s="160">
        <f t="shared" si="18"/>
        <v>0</v>
      </c>
      <c r="Y64" s="155">
        <f t="shared" si="26"/>
        <v>0</v>
      </c>
      <c r="Z64" s="159">
        <f t="shared" si="26"/>
        <v>0</v>
      </c>
      <c r="AA64" s="161">
        <f t="shared" si="20"/>
        <v>0</v>
      </c>
    </row>
    <row r="65" spans="1:27">
      <c r="A65" s="44"/>
      <c r="B65" s="37"/>
      <c r="C65" s="37"/>
      <c r="D65" s="37"/>
      <c r="E65" s="37"/>
      <c r="F65" s="41"/>
      <c r="G65" s="51"/>
      <c r="H65" s="53"/>
      <c r="I65" s="51"/>
      <c r="J65" s="51"/>
      <c r="K65" s="200">
        <f t="shared" si="16"/>
        <v>0</v>
      </c>
      <c r="L65" s="200">
        <f t="shared" si="17"/>
        <v>0</v>
      </c>
      <c r="M65" s="197">
        <f t="shared" si="21"/>
        <v>0</v>
      </c>
      <c r="N65" s="198">
        <f t="shared" si="22"/>
        <v>0</v>
      </c>
      <c r="O65" s="199"/>
      <c r="P65" s="42">
        <v>0</v>
      </c>
      <c r="Q65" s="43">
        <v>0</v>
      </c>
      <c r="R65" s="139">
        <f t="shared" si="23"/>
        <v>0</v>
      </c>
      <c r="S65" s="162">
        <v>0</v>
      </c>
      <c r="T65" s="163">
        <v>0</v>
      </c>
      <c r="U65" s="164">
        <v>0</v>
      </c>
      <c r="V65" s="158">
        <f t="shared" si="24"/>
        <v>0</v>
      </c>
      <c r="W65" s="159">
        <f t="shared" si="25"/>
        <v>0</v>
      </c>
      <c r="X65" s="160">
        <f t="shared" si="18"/>
        <v>0</v>
      </c>
      <c r="Y65" s="155">
        <f t="shared" si="26"/>
        <v>0</v>
      </c>
      <c r="Z65" s="159">
        <f t="shared" si="26"/>
        <v>0</v>
      </c>
      <c r="AA65" s="161">
        <f t="shared" si="20"/>
        <v>0</v>
      </c>
    </row>
    <row r="66" spans="1:27">
      <c r="A66" s="44"/>
      <c r="B66" s="37"/>
      <c r="C66" s="37"/>
      <c r="D66" s="37"/>
      <c r="E66" s="37"/>
      <c r="F66" s="41"/>
      <c r="G66" s="51"/>
      <c r="H66" s="53"/>
      <c r="I66" s="51"/>
      <c r="J66" s="51"/>
      <c r="K66" s="200">
        <f t="shared" si="16"/>
        <v>0</v>
      </c>
      <c r="L66" s="200">
        <f t="shared" si="17"/>
        <v>0</v>
      </c>
      <c r="M66" s="197">
        <f t="shared" si="21"/>
        <v>0</v>
      </c>
      <c r="N66" s="198">
        <f t="shared" si="22"/>
        <v>0</v>
      </c>
      <c r="O66" s="199"/>
      <c r="P66" s="42">
        <v>0</v>
      </c>
      <c r="Q66" s="43">
        <v>0</v>
      </c>
      <c r="R66" s="139">
        <f t="shared" si="23"/>
        <v>0</v>
      </c>
      <c r="S66" s="162">
        <v>0</v>
      </c>
      <c r="T66" s="163">
        <v>0</v>
      </c>
      <c r="U66" s="164">
        <v>0</v>
      </c>
      <c r="V66" s="158">
        <f t="shared" si="24"/>
        <v>0</v>
      </c>
      <c r="W66" s="159">
        <f t="shared" si="25"/>
        <v>0</v>
      </c>
      <c r="X66" s="160">
        <f t="shared" si="18"/>
        <v>0</v>
      </c>
      <c r="Y66" s="155">
        <f t="shared" si="26"/>
        <v>0</v>
      </c>
      <c r="Z66" s="159">
        <f t="shared" si="26"/>
        <v>0</v>
      </c>
      <c r="AA66" s="161">
        <f t="shared" si="20"/>
        <v>0</v>
      </c>
    </row>
    <row r="67" spans="1:27">
      <c r="A67" s="44"/>
      <c r="B67" s="37"/>
      <c r="C67" s="37"/>
      <c r="D67" s="37"/>
      <c r="E67" s="37"/>
      <c r="F67" s="41"/>
      <c r="G67" s="51"/>
      <c r="H67" s="53"/>
      <c r="I67" s="51"/>
      <c r="J67" s="51"/>
      <c r="K67" s="200">
        <f t="shared" si="16"/>
        <v>0</v>
      </c>
      <c r="L67" s="200">
        <f t="shared" si="17"/>
        <v>0</v>
      </c>
      <c r="M67" s="197">
        <f t="shared" si="21"/>
        <v>0</v>
      </c>
      <c r="N67" s="198">
        <f t="shared" si="22"/>
        <v>0</v>
      </c>
      <c r="O67" s="199"/>
      <c r="P67" s="42">
        <v>0</v>
      </c>
      <c r="Q67" s="43">
        <v>0</v>
      </c>
      <c r="R67" s="139">
        <f t="shared" si="23"/>
        <v>0</v>
      </c>
      <c r="S67" s="162">
        <v>0</v>
      </c>
      <c r="T67" s="163">
        <v>0</v>
      </c>
      <c r="U67" s="164">
        <v>0</v>
      </c>
      <c r="V67" s="158">
        <f t="shared" si="24"/>
        <v>0</v>
      </c>
      <c r="W67" s="159">
        <f t="shared" si="25"/>
        <v>0</v>
      </c>
      <c r="X67" s="160">
        <f t="shared" si="18"/>
        <v>0</v>
      </c>
      <c r="Y67" s="155">
        <f t="shared" si="26"/>
        <v>0</v>
      </c>
      <c r="Z67" s="159">
        <f t="shared" si="26"/>
        <v>0</v>
      </c>
      <c r="AA67" s="161">
        <f t="shared" si="20"/>
        <v>0</v>
      </c>
    </row>
    <row r="68" spans="1:27">
      <c r="A68" s="44"/>
      <c r="B68" s="37"/>
      <c r="C68" s="37"/>
      <c r="D68" s="37"/>
      <c r="E68" s="37"/>
      <c r="F68" s="41"/>
      <c r="G68" s="51"/>
      <c r="H68" s="53"/>
      <c r="I68" s="51"/>
      <c r="J68" s="51"/>
      <c r="K68" s="200">
        <f t="shared" si="16"/>
        <v>0</v>
      </c>
      <c r="L68" s="200">
        <f t="shared" si="17"/>
        <v>0</v>
      </c>
      <c r="M68" s="197">
        <f t="shared" si="21"/>
        <v>0</v>
      </c>
      <c r="N68" s="198">
        <f t="shared" si="22"/>
        <v>0</v>
      </c>
      <c r="O68" s="199"/>
      <c r="P68" s="42">
        <v>0</v>
      </c>
      <c r="Q68" s="43">
        <v>0</v>
      </c>
      <c r="R68" s="139">
        <f t="shared" si="23"/>
        <v>0</v>
      </c>
      <c r="S68" s="162">
        <v>0</v>
      </c>
      <c r="T68" s="163">
        <v>0</v>
      </c>
      <c r="U68" s="164">
        <v>0</v>
      </c>
      <c r="V68" s="158">
        <f t="shared" si="24"/>
        <v>0</v>
      </c>
      <c r="W68" s="159">
        <f t="shared" si="25"/>
        <v>0</v>
      </c>
      <c r="X68" s="160">
        <f t="shared" si="18"/>
        <v>0</v>
      </c>
      <c r="Y68" s="155">
        <f t="shared" si="26"/>
        <v>0</v>
      </c>
      <c r="Z68" s="159">
        <f t="shared" si="26"/>
        <v>0</v>
      </c>
      <c r="AA68" s="161">
        <f t="shared" si="20"/>
        <v>0</v>
      </c>
    </row>
    <row r="69" spans="1:27">
      <c r="A69" s="44"/>
      <c r="B69" s="37"/>
      <c r="C69" s="37"/>
      <c r="D69" s="37"/>
      <c r="E69" s="37"/>
      <c r="F69" s="41"/>
      <c r="G69" s="51"/>
      <c r="H69" s="53"/>
      <c r="I69" s="51"/>
      <c r="J69" s="51"/>
      <c r="K69" s="200">
        <f t="shared" si="16"/>
        <v>0</v>
      </c>
      <c r="L69" s="200">
        <f t="shared" si="17"/>
        <v>0</v>
      </c>
      <c r="M69" s="197">
        <f t="shared" si="21"/>
        <v>0</v>
      </c>
      <c r="N69" s="198">
        <f t="shared" si="22"/>
        <v>0</v>
      </c>
      <c r="O69" s="199"/>
      <c r="P69" s="42">
        <v>0</v>
      </c>
      <c r="Q69" s="43">
        <v>0</v>
      </c>
      <c r="R69" s="139">
        <f t="shared" si="23"/>
        <v>0</v>
      </c>
      <c r="S69" s="162">
        <v>0</v>
      </c>
      <c r="T69" s="163">
        <v>0</v>
      </c>
      <c r="U69" s="164">
        <v>0</v>
      </c>
      <c r="V69" s="158">
        <f t="shared" si="24"/>
        <v>0</v>
      </c>
      <c r="W69" s="159">
        <f t="shared" si="25"/>
        <v>0</v>
      </c>
      <c r="X69" s="160">
        <f t="shared" si="18"/>
        <v>0</v>
      </c>
      <c r="Y69" s="155">
        <f t="shared" si="26"/>
        <v>0</v>
      </c>
      <c r="Z69" s="159">
        <f t="shared" si="26"/>
        <v>0</v>
      </c>
      <c r="AA69" s="161">
        <f t="shared" si="20"/>
        <v>0</v>
      </c>
    </row>
    <row r="70" spans="1:27">
      <c r="A70" s="44" t="s">
        <v>42</v>
      </c>
      <c r="B70" s="37"/>
      <c r="C70" s="37"/>
      <c r="D70" s="37"/>
      <c r="E70" s="37"/>
      <c r="F70" s="41"/>
      <c r="G70" s="51"/>
      <c r="H70" s="53"/>
      <c r="I70" s="51"/>
      <c r="J70" s="51"/>
      <c r="K70" s="200">
        <f>ROUNDUP(P70*ign/igo,-3)</f>
        <v>0</v>
      </c>
      <c r="L70" s="200">
        <f t="shared" si="17"/>
        <v>0</v>
      </c>
      <c r="M70" s="197">
        <f t="shared" si="21"/>
        <v>0</v>
      </c>
      <c r="N70" s="198">
        <f t="shared" si="22"/>
        <v>0</v>
      </c>
      <c r="O70" s="199"/>
      <c r="P70" s="42">
        <v>0</v>
      </c>
      <c r="Q70" s="43">
        <v>0</v>
      </c>
      <c r="R70" s="139">
        <f t="shared" si="23"/>
        <v>0</v>
      </c>
      <c r="S70" s="162">
        <v>0</v>
      </c>
      <c r="T70" s="163">
        <v>0</v>
      </c>
      <c r="U70" s="164">
        <v>0</v>
      </c>
      <c r="V70" s="158">
        <f t="shared" si="24"/>
        <v>0</v>
      </c>
      <c r="W70" s="159">
        <f t="shared" si="25"/>
        <v>0</v>
      </c>
      <c r="X70" s="160">
        <f t="shared" si="18"/>
        <v>0</v>
      </c>
      <c r="Y70" s="155">
        <f t="shared" si="26"/>
        <v>0</v>
      </c>
      <c r="Z70" s="159">
        <f t="shared" si="26"/>
        <v>0</v>
      </c>
      <c r="AA70" s="161">
        <f t="shared" si="20"/>
        <v>0</v>
      </c>
    </row>
    <row r="71" spans="1:27" ht="13.8" thickBot="1">
      <c r="A71" s="121" t="s">
        <v>27</v>
      </c>
      <c r="B71" s="122"/>
      <c r="C71" s="122"/>
      <c r="D71" s="123"/>
      <c r="E71" s="123"/>
      <c r="F71" s="124"/>
      <c r="G71" s="124"/>
      <c r="H71" s="124"/>
      <c r="I71" s="124"/>
      <c r="J71" s="124"/>
      <c r="K71" s="201">
        <f>SUM(K10:K70)</f>
        <v>79850000</v>
      </c>
      <c r="L71" s="201">
        <f>SUM(L10:L70)</f>
        <v>9850000</v>
      </c>
      <c r="M71" s="201">
        <f>SUM(M10:M70)</f>
        <v>89700000</v>
      </c>
      <c r="N71" s="202">
        <f>SUM(N10:N70)</f>
        <v>48931.350000000013</v>
      </c>
      <c r="O71" s="203"/>
      <c r="P71" s="126">
        <f>SUM(P10:P70)</f>
        <v>80300000</v>
      </c>
      <c r="Q71" s="125">
        <f>SUM(Q10:Q70)</f>
        <v>9900000</v>
      </c>
      <c r="R71" s="140">
        <f>SUM(P71:Q71)</f>
        <v>90200000</v>
      </c>
      <c r="S71" s="165">
        <f t="shared" ref="S71:AA71" si="29">SUM(S10:S70)</f>
        <v>79850000</v>
      </c>
      <c r="T71" s="166">
        <f t="shared" si="29"/>
        <v>9850000</v>
      </c>
      <c r="U71" s="167">
        <f t="shared" si="29"/>
        <v>77527000</v>
      </c>
      <c r="V71" s="165">
        <f t="shared" si="29"/>
        <v>0</v>
      </c>
      <c r="W71" s="165">
        <f t="shared" si="29"/>
        <v>0</v>
      </c>
      <c r="X71" s="167">
        <f t="shared" si="29"/>
        <v>0</v>
      </c>
      <c r="Y71" s="168">
        <f t="shared" si="29"/>
        <v>0</v>
      </c>
      <c r="Z71" s="166">
        <f t="shared" si="29"/>
        <v>0</v>
      </c>
      <c r="AA71" s="169">
        <f t="shared" si="29"/>
        <v>0</v>
      </c>
    </row>
    <row r="72" spans="1:27" ht="13.8" thickTop="1">
      <c r="A72" s="40"/>
      <c r="B72" s="37"/>
      <c r="C72" s="37"/>
      <c r="D72" s="37"/>
      <c r="E72" s="37"/>
      <c r="F72" s="41"/>
      <c r="G72" s="51"/>
      <c r="H72" s="51"/>
      <c r="I72" s="51"/>
      <c r="J72" s="51"/>
      <c r="K72" s="200"/>
      <c r="L72" s="200"/>
      <c r="M72" s="197"/>
      <c r="N72" s="198"/>
      <c r="O72" s="199"/>
      <c r="P72" s="42"/>
      <c r="Q72" s="43"/>
      <c r="R72" s="139"/>
      <c r="S72" s="162"/>
      <c r="T72" s="163"/>
      <c r="U72" s="164"/>
      <c r="V72" s="158"/>
      <c r="W72" s="159"/>
      <c r="X72" s="160"/>
      <c r="Y72" s="155"/>
      <c r="Z72" s="159"/>
      <c r="AA72" s="161"/>
    </row>
    <row r="73" spans="1:27">
      <c r="A73" s="40"/>
      <c r="B73" s="37"/>
      <c r="C73" s="37"/>
      <c r="D73" s="37"/>
      <c r="E73" s="37"/>
      <c r="F73" s="41"/>
      <c r="G73" s="51"/>
      <c r="H73" s="51"/>
      <c r="I73" s="51"/>
      <c r="J73" s="51"/>
      <c r="K73" s="200"/>
      <c r="L73" s="200"/>
      <c r="M73" s="197"/>
      <c r="N73" s="198"/>
      <c r="O73" s="199"/>
      <c r="P73" s="42"/>
      <c r="Q73" s="43"/>
      <c r="R73" s="139"/>
      <c r="S73" s="162"/>
      <c r="T73" s="163"/>
      <c r="U73" s="164"/>
      <c r="V73" s="158"/>
      <c r="W73" s="159"/>
      <c r="X73" s="160"/>
      <c r="Y73" s="155"/>
      <c r="Z73" s="159"/>
      <c r="AA73" s="161"/>
    </row>
    <row r="74" spans="1:27">
      <c r="A74" s="45" t="s">
        <v>32</v>
      </c>
      <c r="B74" s="37"/>
      <c r="C74" s="37"/>
      <c r="D74" s="37"/>
      <c r="E74" s="37"/>
      <c r="F74" s="41"/>
      <c r="G74" s="51"/>
      <c r="H74" s="51"/>
      <c r="I74" s="51"/>
      <c r="J74" s="51"/>
      <c r="K74" s="200"/>
      <c r="L74" s="200"/>
      <c r="M74" s="197"/>
      <c r="N74" s="198"/>
      <c r="O74" s="199"/>
      <c r="P74" s="42"/>
      <c r="Q74" s="43"/>
      <c r="R74" s="139"/>
      <c r="S74" s="162"/>
      <c r="T74" s="163"/>
      <c r="U74" s="164"/>
      <c r="V74" s="158"/>
      <c r="W74" s="159"/>
      <c r="X74" s="160"/>
      <c r="Y74" s="155"/>
      <c r="Z74" s="159"/>
      <c r="AA74" s="161"/>
    </row>
    <row r="75" spans="1:27">
      <c r="A75" s="40"/>
      <c r="B75" s="37"/>
      <c r="C75" s="37"/>
      <c r="D75" s="37"/>
      <c r="E75" s="37"/>
      <c r="F75" s="41"/>
      <c r="G75" s="51"/>
      <c r="H75" s="51"/>
      <c r="I75" s="51"/>
      <c r="J75" s="51"/>
      <c r="K75" s="200"/>
      <c r="L75" s="200"/>
      <c r="M75" s="197"/>
      <c r="N75" s="198"/>
      <c r="O75" s="199"/>
      <c r="P75" s="42"/>
      <c r="Q75" s="43"/>
      <c r="R75" s="139"/>
      <c r="S75" s="162"/>
      <c r="T75" s="163"/>
      <c r="U75" s="164"/>
      <c r="V75" s="158"/>
      <c r="W75" s="159"/>
      <c r="X75" s="160"/>
      <c r="Y75" s="155"/>
      <c r="Z75" s="159"/>
      <c r="AA75" s="161"/>
    </row>
    <row r="76" spans="1:27">
      <c r="A76" s="40"/>
      <c r="B76" s="63" t="s">
        <v>64</v>
      </c>
      <c r="C76" s="69">
        <v>18</v>
      </c>
      <c r="D76" s="63" t="s">
        <v>94</v>
      </c>
      <c r="E76" s="63" t="s">
        <v>118</v>
      </c>
      <c r="F76" s="65" t="s">
        <v>212</v>
      </c>
      <c r="G76" s="66" t="s">
        <v>245</v>
      </c>
      <c r="H76" s="68">
        <v>41878</v>
      </c>
      <c r="I76" s="68">
        <v>41878</v>
      </c>
      <c r="J76" s="67">
        <v>60</v>
      </c>
      <c r="K76" s="200">
        <f t="shared" ref="K76:K101" si="30">ROUNDUP(P76*ign/igo,-3)</f>
        <v>1735000</v>
      </c>
      <c r="L76" s="200">
        <f t="shared" ref="L76:L80" si="31">ROUNDUP(Q76*iin/iio,-3)</f>
        <v>382000</v>
      </c>
      <c r="M76" s="197">
        <f t="shared" ref="M76:M101" si="32">SUM(K76:L76)</f>
        <v>2117000</v>
      </c>
      <c r="N76" s="198">
        <f>M76*0.5455/1000</f>
        <v>1154.8235</v>
      </c>
      <c r="O76" s="199"/>
      <c r="P76" s="42">
        <v>1735000</v>
      </c>
      <c r="Q76" s="43">
        <v>382000</v>
      </c>
      <c r="R76" s="139">
        <f t="shared" ref="R76:R101" si="33">SUM(P76:Q76)</f>
        <v>2117000</v>
      </c>
      <c r="S76" s="162">
        <v>1735000</v>
      </c>
      <c r="T76" s="163">
        <v>382000</v>
      </c>
      <c r="U76" s="164">
        <v>1873000</v>
      </c>
      <c r="V76" s="158">
        <f t="shared" ref="V76:V100" si="34">K76-P76</f>
        <v>0</v>
      </c>
      <c r="W76" s="159">
        <f t="shared" ref="W76:W100" si="35">L76-Q76</f>
        <v>0</v>
      </c>
      <c r="X76" s="160">
        <f t="shared" ref="X76:X92" si="36">V76+W76</f>
        <v>0</v>
      </c>
      <c r="Y76" s="155">
        <f t="shared" ref="Y76:Z87" si="37">P76-S76</f>
        <v>0</v>
      </c>
      <c r="Z76" s="159">
        <f t="shared" si="37"/>
        <v>0</v>
      </c>
      <c r="AA76" s="161">
        <f t="shared" ref="AA76:AA101" si="38">SUM(Y76:Z76)</f>
        <v>0</v>
      </c>
    </row>
    <row r="77" spans="1:27">
      <c r="A77" s="40"/>
      <c r="B77" s="63" t="s">
        <v>194</v>
      </c>
      <c r="C77" s="69">
        <v>2</v>
      </c>
      <c r="D77" s="63" t="s">
        <v>94</v>
      </c>
      <c r="E77" s="63" t="s">
        <v>214</v>
      </c>
      <c r="F77" s="65" t="s">
        <v>215</v>
      </c>
      <c r="G77" s="66" t="s">
        <v>246</v>
      </c>
      <c r="H77" s="68">
        <v>41968</v>
      </c>
      <c r="I77" s="68">
        <v>41968</v>
      </c>
      <c r="J77" s="67">
        <v>62</v>
      </c>
      <c r="K77" s="200">
        <f t="shared" si="30"/>
        <v>4172000</v>
      </c>
      <c r="L77" s="200">
        <f t="shared" si="31"/>
        <v>982000</v>
      </c>
      <c r="M77" s="197">
        <f t="shared" si="32"/>
        <v>5154000</v>
      </c>
      <c r="N77" s="198">
        <f t="shared" ref="N77:N101" si="39">M77*0.5455/1000</f>
        <v>2811.5070000000001</v>
      </c>
      <c r="O77" s="199"/>
      <c r="P77" s="42">
        <v>4172000</v>
      </c>
      <c r="Q77" s="43">
        <v>982000</v>
      </c>
      <c r="R77" s="139">
        <f t="shared" si="33"/>
        <v>5154000</v>
      </c>
      <c r="S77" s="162">
        <v>4172000</v>
      </c>
      <c r="T77" s="163">
        <v>982000</v>
      </c>
      <c r="U77" s="164">
        <v>4560000</v>
      </c>
      <c r="V77" s="158">
        <f t="shared" si="34"/>
        <v>0</v>
      </c>
      <c r="W77" s="159">
        <f t="shared" si="35"/>
        <v>0</v>
      </c>
      <c r="X77" s="160">
        <f t="shared" si="36"/>
        <v>0</v>
      </c>
      <c r="Y77" s="155">
        <f t="shared" si="37"/>
        <v>0</v>
      </c>
      <c r="Z77" s="159">
        <f t="shared" si="37"/>
        <v>0</v>
      </c>
      <c r="AA77" s="161">
        <f t="shared" si="38"/>
        <v>0</v>
      </c>
    </row>
    <row r="78" spans="1:27">
      <c r="A78" s="40"/>
      <c r="B78" s="63" t="s">
        <v>195</v>
      </c>
      <c r="C78" s="69">
        <v>24</v>
      </c>
      <c r="D78" s="63" t="s">
        <v>94</v>
      </c>
      <c r="E78" s="63"/>
      <c r="F78" s="65" t="s">
        <v>212</v>
      </c>
      <c r="G78" s="66" t="s">
        <v>246</v>
      </c>
      <c r="H78" s="68">
        <v>41878</v>
      </c>
      <c r="I78" s="68">
        <v>41878</v>
      </c>
      <c r="J78" s="67">
        <v>63</v>
      </c>
      <c r="K78" s="200">
        <f t="shared" si="30"/>
        <v>1643000</v>
      </c>
      <c r="L78" s="200">
        <f t="shared" si="31"/>
        <v>316000</v>
      </c>
      <c r="M78" s="197">
        <f t="shared" si="32"/>
        <v>1959000</v>
      </c>
      <c r="N78" s="198">
        <f t="shared" si="39"/>
        <v>1068.6344999999999</v>
      </c>
      <c r="O78" s="199"/>
      <c r="P78" s="42">
        <v>1643000</v>
      </c>
      <c r="Q78" s="43">
        <v>316000</v>
      </c>
      <c r="R78" s="139">
        <f t="shared" si="33"/>
        <v>1959000</v>
      </c>
      <c r="S78" s="162">
        <v>1643000</v>
      </c>
      <c r="T78" s="163">
        <v>316000</v>
      </c>
      <c r="U78" s="164">
        <v>1734000</v>
      </c>
      <c r="V78" s="158">
        <f t="shared" si="34"/>
        <v>0</v>
      </c>
      <c r="W78" s="159">
        <f t="shared" si="35"/>
        <v>0</v>
      </c>
      <c r="X78" s="160">
        <f t="shared" si="36"/>
        <v>0</v>
      </c>
      <c r="Y78" s="155">
        <f t="shared" si="37"/>
        <v>0</v>
      </c>
      <c r="Z78" s="159">
        <f t="shared" si="37"/>
        <v>0</v>
      </c>
      <c r="AA78" s="161">
        <f t="shared" si="38"/>
        <v>0</v>
      </c>
    </row>
    <row r="79" spans="1:27">
      <c r="A79" s="40"/>
      <c r="B79" s="63" t="s">
        <v>196</v>
      </c>
      <c r="C79" s="69">
        <v>1</v>
      </c>
      <c r="D79" s="63" t="s">
        <v>94</v>
      </c>
      <c r="E79" s="63" t="s">
        <v>216</v>
      </c>
      <c r="F79" s="65" t="s">
        <v>217</v>
      </c>
      <c r="G79" s="66" t="s">
        <v>246</v>
      </c>
      <c r="H79" s="68">
        <v>41878</v>
      </c>
      <c r="I79" s="68">
        <v>41878</v>
      </c>
      <c r="J79" s="67">
        <v>64</v>
      </c>
      <c r="K79" s="200">
        <f t="shared" si="30"/>
        <v>4706000</v>
      </c>
      <c r="L79" s="200">
        <f t="shared" si="31"/>
        <v>845000</v>
      </c>
      <c r="M79" s="197">
        <f t="shared" si="32"/>
        <v>5551000</v>
      </c>
      <c r="N79" s="198">
        <f t="shared" si="39"/>
        <v>3028.0704999999998</v>
      </c>
      <c r="O79" s="199"/>
      <c r="P79" s="42">
        <v>4706000</v>
      </c>
      <c r="Q79" s="43">
        <v>845000</v>
      </c>
      <c r="R79" s="139">
        <f t="shared" si="33"/>
        <v>5551000</v>
      </c>
      <c r="S79" s="162">
        <v>4706000</v>
      </c>
      <c r="T79" s="163">
        <v>845000</v>
      </c>
      <c r="U79" s="164">
        <v>4917000</v>
      </c>
      <c r="V79" s="158">
        <f t="shared" si="34"/>
        <v>0</v>
      </c>
      <c r="W79" s="159">
        <f t="shared" si="35"/>
        <v>0</v>
      </c>
      <c r="X79" s="160">
        <f t="shared" si="36"/>
        <v>0</v>
      </c>
      <c r="Y79" s="155">
        <f t="shared" si="37"/>
        <v>0</v>
      </c>
      <c r="Z79" s="159">
        <f t="shared" si="37"/>
        <v>0</v>
      </c>
      <c r="AA79" s="161">
        <f t="shared" si="38"/>
        <v>0</v>
      </c>
    </row>
    <row r="80" spans="1:27">
      <c r="A80" s="40"/>
      <c r="B80" s="63" t="s">
        <v>197</v>
      </c>
      <c r="C80" s="69" t="s">
        <v>209</v>
      </c>
      <c r="D80" s="63" t="s">
        <v>94</v>
      </c>
      <c r="E80" s="63" t="s">
        <v>218</v>
      </c>
      <c r="F80" s="65" t="s">
        <v>219</v>
      </c>
      <c r="G80" s="66" t="s">
        <v>246</v>
      </c>
      <c r="H80" s="68">
        <v>41878</v>
      </c>
      <c r="I80" s="68">
        <v>41878</v>
      </c>
      <c r="J80" s="67">
        <v>65</v>
      </c>
      <c r="K80" s="200">
        <f t="shared" si="30"/>
        <v>4206000</v>
      </c>
      <c r="L80" s="200">
        <f t="shared" si="31"/>
        <v>936000</v>
      </c>
      <c r="M80" s="197">
        <f t="shared" si="32"/>
        <v>5142000</v>
      </c>
      <c r="N80" s="198">
        <f t="shared" si="39"/>
        <v>2804.9609999999998</v>
      </c>
      <c r="O80" s="199"/>
      <c r="P80" s="42">
        <v>4206000</v>
      </c>
      <c r="Q80" s="43">
        <v>936000</v>
      </c>
      <c r="R80" s="139">
        <f t="shared" si="33"/>
        <v>5142000</v>
      </c>
      <c r="S80" s="162">
        <v>4206000</v>
      </c>
      <c r="T80" s="163">
        <v>936000</v>
      </c>
      <c r="U80" s="164">
        <v>4551000</v>
      </c>
      <c r="V80" s="158">
        <f t="shared" si="34"/>
        <v>0</v>
      </c>
      <c r="W80" s="159">
        <f t="shared" si="35"/>
        <v>0</v>
      </c>
      <c r="X80" s="160">
        <f t="shared" si="36"/>
        <v>0</v>
      </c>
      <c r="Y80" s="155">
        <f t="shared" si="37"/>
        <v>0</v>
      </c>
      <c r="Z80" s="159">
        <f t="shared" si="37"/>
        <v>0</v>
      </c>
      <c r="AA80" s="161">
        <f t="shared" si="38"/>
        <v>0</v>
      </c>
    </row>
    <row r="81" spans="1:27">
      <c r="A81" s="40"/>
      <c r="B81" s="63" t="s">
        <v>198</v>
      </c>
      <c r="C81" s="69" t="s">
        <v>210</v>
      </c>
      <c r="D81" s="63" t="s">
        <v>220</v>
      </c>
      <c r="E81" s="63" t="s">
        <v>221</v>
      </c>
      <c r="F81" s="65" t="s">
        <v>222</v>
      </c>
      <c r="G81" s="66" t="s">
        <v>246</v>
      </c>
      <c r="H81" s="68">
        <v>41878</v>
      </c>
      <c r="I81" s="68">
        <v>41878</v>
      </c>
      <c r="J81" s="67">
        <v>67</v>
      </c>
      <c r="K81" s="200">
        <f t="shared" si="30"/>
        <v>2174000</v>
      </c>
      <c r="L81" s="200">
        <v>0</v>
      </c>
      <c r="M81" s="197">
        <f t="shared" si="32"/>
        <v>2174000</v>
      </c>
      <c r="N81" s="198">
        <f t="shared" si="39"/>
        <v>1185.9169999999999</v>
      </c>
      <c r="O81" s="199"/>
      <c r="P81" s="42">
        <v>2174000</v>
      </c>
      <c r="Q81" s="43">
        <v>400000</v>
      </c>
      <c r="R81" s="139">
        <f t="shared" si="33"/>
        <v>2574000</v>
      </c>
      <c r="S81" s="162">
        <v>2174000</v>
      </c>
      <c r="T81" s="163">
        <v>0</v>
      </c>
      <c r="U81" s="164">
        <v>1935000</v>
      </c>
      <c r="V81" s="158">
        <f t="shared" si="34"/>
        <v>0</v>
      </c>
      <c r="W81" s="159">
        <f t="shared" si="35"/>
        <v>-400000</v>
      </c>
      <c r="X81" s="160">
        <f t="shared" si="36"/>
        <v>-400000</v>
      </c>
      <c r="Y81" s="155">
        <f t="shared" si="37"/>
        <v>0</v>
      </c>
      <c r="Z81" s="159">
        <f t="shared" si="37"/>
        <v>400000</v>
      </c>
      <c r="AA81" s="161">
        <f t="shared" si="38"/>
        <v>400000</v>
      </c>
    </row>
    <row r="82" spans="1:27">
      <c r="A82" s="40"/>
      <c r="B82" s="63" t="s">
        <v>199</v>
      </c>
      <c r="C82" s="69">
        <v>41</v>
      </c>
      <c r="D82" s="63" t="s">
        <v>101</v>
      </c>
      <c r="E82" s="63" t="s">
        <v>223</v>
      </c>
      <c r="F82" s="65" t="s">
        <v>300</v>
      </c>
      <c r="G82" s="66" t="s">
        <v>246</v>
      </c>
      <c r="H82" s="68">
        <v>41878</v>
      </c>
      <c r="I82" s="68">
        <v>41878</v>
      </c>
      <c r="J82" s="67">
        <v>68</v>
      </c>
      <c r="K82" s="200">
        <f t="shared" si="30"/>
        <v>2703000</v>
      </c>
      <c r="L82" s="200">
        <f t="shared" ref="L82:L101" si="40">ROUNDUP(Q82*iin/iio,-3)</f>
        <v>566000</v>
      </c>
      <c r="M82" s="197">
        <f t="shared" si="32"/>
        <v>3269000</v>
      </c>
      <c r="N82" s="198">
        <f t="shared" si="39"/>
        <v>1783.2394999999999</v>
      </c>
      <c r="O82" s="199"/>
      <c r="P82" s="42">
        <v>2703000</v>
      </c>
      <c r="Q82" s="43">
        <v>566000</v>
      </c>
      <c r="R82" s="139">
        <f t="shared" si="33"/>
        <v>3269000</v>
      </c>
      <c r="S82" s="162">
        <v>2703000</v>
      </c>
      <c r="T82" s="163">
        <v>566000</v>
      </c>
      <c r="U82" s="164">
        <v>2894000</v>
      </c>
      <c r="V82" s="158">
        <f t="shared" si="34"/>
        <v>0</v>
      </c>
      <c r="W82" s="159">
        <f t="shared" si="35"/>
        <v>0</v>
      </c>
      <c r="X82" s="160">
        <f t="shared" si="36"/>
        <v>0</v>
      </c>
      <c r="Y82" s="155">
        <f t="shared" si="37"/>
        <v>0</v>
      </c>
      <c r="Z82" s="159">
        <f t="shared" si="37"/>
        <v>0</v>
      </c>
      <c r="AA82" s="161">
        <f t="shared" si="38"/>
        <v>0</v>
      </c>
    </row>
    <row r="83" spans="1:27">
      <c r="A83" s="40"/>
      <c r="B83" s="63" t="s">
        <v>200</v>
      </c>
      <c r="C83" s="69">
        <v>2</v>
      </c>
      <c r="D83" s="63" t="s">
        <v>97</v>
      </c>
      <c r="E83" s="63" t="s">
        <v>224</v>
      </c>
      <c r="F83" s="65" t="s">
        <v>234</v>
      </c>
      <c r="G83" s="66" t="s">
        <v>246</v>
      </c>
      <c r="H83" s="68">
        <v>41878</v>
      </c>
      <c r="I83" s="68">
        <v>41878</v>
      </c>
      <c r="J83" s="67">
        <v>69</v>
      </c>
      <c r="K83" s="200">
        <f t="shared" si="30"/>
        <v>1513000</v>
      </c>
      <c r="L83" s="200">
        <f t="shared" si="40"/>
        <v>299000</v>
      </c>
      <c r="M83" s="197">
        <f t="shared" si="32"/>
        <v>1812000</v>
      </c>
      <c r="N83" s="198">
        <f t="shared" si="39"/>
        <v>988.44600000000003</v>
      </c>
      <c r="O83" s="199"/>
      <c r="P83" s="42">
        <v>1513000</v>
      </c>
      <c r="Q83" s="43">
        <v>299000</v>
      </c>
      <c r="R83" s="139">
        <f t="shared" si="33"/>
        <v>1812000</v>
      </c>
      <c r="S83" s="162">
        <v>1513000</v>
      </c>
      <c r="T83" s="163">
        <v>299000</v>
      </c>
      <c r="U83" s="164">
        <v>1604000</v>
      </c>
      <c r="V83" s="158">
        <f t="shared" si="34"/>
        <v>0</v>
      </c>
      <c r="W83" s="159">
        <f t="shared" si="35"/>
        <v>0</v>
      </c>
      <c r="X83" s="160">
        <f t="shared" si="36"/>
        <v>0</v>
      </c>
      <c r="Y83" s="155">
        <f t="shared" si="37"/>
        <v>0</v>
      </c>
      <c r="Z83" s="159">
        <f t="shared" si="37"/>
        <v>0</v>
      </c>
      <c r="AA83" s="161">
        <f t="shared" si="38"/>
        <v>0</v>
      </c>
    </row>
    <row r="84" spans="1:27">
      <c r="A84" s="40"/>
      <c r="B84" s="63" t="s">
        <v>201</v>
      </c>
      <c r="C84" s="69">
        <v>1</v>
      </c>
      <c r="D84" s="63" t="s">
        <v>102</v>
      </c>
      <c r="E84" s="63" t="s">
        <v>225</v>
      </c>
      <c r="F84" s="65" t="s">
        <v>226</v>
      </c>
      <c r="G84" s="66" t="s">
        <v>246</v>
      </c>
      <c r="H84" s="68">
        <v>41878</v>
      </c>
      <c r="I84" s="68">
        <v>41878</v>
      </c>
      <c r="J84" s="67">
        <v>70</v>
      </c>
      <c r="K84" s="200">
        <f t="shared" si="30"/>
        <v>3810000</v>
      </c>
      <c r="L84" s="200">
        <f t="shared" si="40"/>
        <v>353000</v>
      </c>
      <c r="M84" s="197">
        <f t="shared" si="32"/>
        <v>4163000</v>
      </c>
      <c r="N84" s="198">
        <f t="shared" si="39"/>
        <v>2270.9164999999998</v>
      </c>
      <c r="O84" s="199"/>
      <c r="P84" s="42">
        <v>3810000</v>
      </c>
      <c r="Q84" s="43">
        <v>353000</v>
      </c>
      <c r="R84" s="139">
        <f t="shared" si="33"/>
        <v>4163000</v>
      </c>
      <c r="S84" s="162">
        <v>3810000</v>
      </c>
      <c r="T84" s="163">
        <v>353000</v>
      </c>
      <c r="U84" s="164">
        <v>3696000</v>
      </c>
      <c r="V84" s="158">
        <f t="shared" si="34"/>
        <v>0</v>
      </c>
      <c r="W84" s="159">
        <f t="shared" si="35"/>
        <v>0</v>
      </c>
      <c r="X84" s="160">
        <f t="shared" si="36"/>
        <v>0</v>
      </c>
      <c r="Y84" s="155">
        <f t="shared" si="37"/>
        <v>0</v>
      </c>
      <c r="Z84" s="159">
        <f t="shared" si="37"/>
        <v>0</v>
      </c>
      <c r="AA84" s="161">
        <f t="shared" si="38"/>
        <v>0</v>
      </c>
    </row>
    <row r="85" spans="1:27">
      <c r="A85" s="40"/>
      <c r="B85" s="63" t="s">
        <v>202</v>
      </c>
      <c r="C85" s="69">
        <v>39</v>
      </c>
      <c r="D85" s="63" t="s">
        <v>96</v>
      </c>
      <c r="E85" s="63" t="s">
        <v>228</v>
      </c>
      <c r="F85" s="65" t="s">
        <v>229</v>
      </c>
      <c r="G85" s="66" t="s">
        <v>246</v>
      </c>
      <c r="H85" s="68">
        <v>41878</v>
      </c>
      <c r="I85" s="68">
        <v>41878</v>
      </c>
      <c r="J85" s="67">
        <v>72</v>
      </c>
      <c r="K85" s="200">
        <f t="shared" si="30"/>
        <v>3978000</v>
      </c>
      <c r="L85" s="200">
        <f t="shared" si="40"/>
        <v>619000</v>
      </c>
      <c r="M85" s="197">
        <f t="shared" si="32"/>
        <v>4597000</v>
      </c>
      <c r="N85" s="198">
        <f t="shared" si="39"/>
        <v>2507.6635000000001</v>
      </c>
      <c r="O85" s="199"/>
      <c r="P85" s="42">
        <v>3978000</v>
      </c>
      <c r="Q85" s="43">
        <v>619000</v>
      </c>
      <c r="R85" s="139">
        <f t="shared" si="33"/>
        <v>4597000</v>
      </c>
      <c r="S85" s="162">
        <v>3978000</v>
      </c>
      <c r="T85" s="163">
        <v>619000</v>
      </c>
      <c r="U85" s="164">
        <v>4074000</v>
      </c>
      <c r="V85" s="158">
        <f t="shared" si="34"/>
        <v>0</v>
      </c>
      <c r="W85" s="159">
        <f t="shared" si="35"/>
        <v>0</v>
      </c>
      <c r="X85" s="160">
        <f t="shared" si="36"/>
        <v>0</v>
      </c>
      <c r="Y85" s="155">
        <f t="shared" si="37"/>
        <v>0</v>
      </c>
      <c r="Z85" s="159">
        <f t="shared" si="37"/>
        <v>0</v>
      </c>
      <c r="AA85" s="161">
        <f t="shared" si="38"/>
        <v>0</v>
      </c>
    </row>
    <row r="86" spans="1:27">
      <c r="A86" s="40"/>
      <c r="B86" s="63" t="s">
        <v>203</v>
      </c>
      <c r="C86" s="69">
        <v>15</v>
      </c>
      <c r="D86" s="63" t="s">
        <v>230</v>
      </c>
      <c r="E86" s="63" t="s">
        <v>231</v>
      </c>
      <c r="F86" s="65" t="s">
        <v>232</v>
      </c>
      <c r="G86" s="66" t="s">
        <v>246</v>
      </c>
      <c r="H86" s="68">
        <v>41878</v>
      </c>
      <c r="I86" s="68">
        <v>41878</v>
      </c>
      <c r="J86" s="67">
        <v>73</v>
      </c>
      <c r="K86" s="200">
        <f t="shared" si="30"/>
        <v>1658000</v>
      </c>
      <c r="L86" s="200">
        <f t="shared" si="40"/>
        <v>316000</v>
      </c>
      <c r="M86" s="197">
        <f t="shared" si="32"/>
        <v>1974000</v>
      </c>
      <c r="N86" s="198">
        <f t="shared" si="39"/>
        <v>1076.817</v>
      </c>
      <c r="O86" s="199"/>
      <c r="P86" s="42">
        <v>1658000</v>
      </c>
      <c r="Q86" s="43">
        <v>316000</v>
      </c>
      <c r="R86" s="139">
        <f t="shared" si="33"/>
        <v>1974000</v>
      </c>
      <c r="S86" s="162">
        <v>1658000</v>
      </c>
      <c r="T86" s="163">
        <v>316000</v>
      </c>
      <c r="U86" s="164">
        <v>1748000</v>
      </c>
      <c r="V86" s="158">
        <f t="shared" si="34"/>
        <v>0</v>
      </c>
      <c r="W86" s="159">
        <f t="shared" si="35"/>
        <v>0</v>
      </c>
      <c r="X86" s="160">
        <f t="shared" si="36"/>
        <v>0</v>
      </c>
      <c r="Y86" s="155">
        <f t="shared" si="37"/>
        <v>0</v>
      </c>
      <c r="Z86" s="159">
        <f t="shared" si="37"/>
        <v>0</v>
      </c>
      <c r="AA86" s="161">
        <f t="shared" si="38"/>
        <v>0</v>
      </c>
    </row>
    <row r="87" spans="1:27">
      <c r="A87" s="40"/>
      <c r="B87" s="63" t="s">
        <v>205</v>
      </c>
      <c r="C87" s="69">
        <v>1</v>
      </c>
      <c r="D87" s="63" t="s">
        <v>95</v>
      </c>
      <c r="E87" s="63" t="s">
        <v>235</v>
      </c>
      <c r="F87" s="65" t="s">
        <v>236</v>
      </c>
      <c r="G87" s="66" t="s">
        <v>246</v>
      </c>
      <c r="H87" s="68">
        <v>41804</v>
      </c>
      <c r="I87" s="68">
        <v>41804</v>
      </c>
      <c r="J87" s="67">
        <v>75</v>
      </c>
      <c r="K87" s="200">
        <f t="shared" si="30"/>
        <v>5085000</v>
      </c>
      <c r="L87" s="200">
        <f t="shared" si="40"/>
        <v>963000</v>
      </c>
      <c r="M87" s="197">
        <f t="shared" si="32"/>
        <v>6048000</v>
      </c>
      <c r="N87" s="198">
        <f t="shared" si="39"/>
        <v>3299.1840000000002</v>
      </c>
      <c r="O87" s="199"/>
      <c r="P87" s="42">
        <v>5085000</v>
      </c>
      <c r="Q87" s="43">
        <v>963000</v>
      </c>
      <c r="R87" s="139">
        <f t="shared" si="33"/>
        <v>6048000</v>
      </c>
      <c r="S87" s="162">
        <v>5085000</v>
      </c>
      <c r="T87" s="163">
        <v>963000</v>
      </c>
      <c r="U87" s="164">
        <v>5357000</v>
      </c>
      <c r="V87" s="158">
        <f t="shared" si="34"/>
        <v>0</v>
      </c>
      <c r="W87" s="159">
        <f t="shared" si="35"/>
        <v>0</v>
      </c>
      <c r="X87" s="160">
        <f t="shared" si="36"/>
        <v>0</v>
      </c>
      <c r="Y87" s="155">
        <f t="shared" si="37"/>
        <v>0</v>
      </c>
      <c r="Z87" s="159">
        <f t="shared" si="37"/>
        <v>0</v>
      </c>
      <c r="AA87" s="161">
        <f t="shared" si="38"/>
        <v>0</v>
      </c>
    </row>
    <row r="88" spans="1:27">
      <c r="A88" s="40"/>
      <c r="B88" s="63" t="s">
        <v>206</v>
      </c>
      <c r="C88" s="69">
        <v>16</v>
      </c>
      <c r="D88" s="63" t="s">
        <v>94</v>
      </c>
      <c r="E88" s="63" t="s">
        <v>237</v>
      </c>
      <c r="F88" s="65" t="s">
        <v>238</v>
      </c>
      <c r="G88" s="66" t="s">
        <v>247</v>
      </c>
      <c r="H88" s="68">
        <v>41878</v>
      </c>
      <c r="I88" s="68">
        <v>41878</v>
      </c>
      <c r="J88" s="67">
        <v>77</v>
      </c>
      <c r="K88" s="200">
        <f t="shared" si="30"/>
        <v>4932000</v>
      </c>
      <c r="L88" s="200">
        <f t="shared" si="40"/>
        <v>1262000</v>
      </c>
      <c r="M88" s="197">
        <f t="shared" si="32"/>
        <v>6194000</v>
      </c>
      <c r="N88" s="198">
        <f t="shared" si="39"/>
        <v>3378.8270000000002</v>
      </c>
      <c r="O88" s="199"/>
      <c r="P88" s="42">
        <v>4932000</v>
      </c>
      <c r="Q88" s="43">
        <v>1262000</v>
      </c>
      <c r="R88" s="139">
        <f t="shared" si="33"/>
        <v>6194000</v>
      </c>
      <c r="S88" s="162">
        <v>4932000</v>
      </c>
      <c r="T88" s="163">
        <v>1262000</v>
      </c>
      <c r="U88" s="164">
        <v>5479000</v>
      </c>
      <c r="V88" s="158">
        <f t="shared" si="34"/>
        <v>0</v>
      </c>
      <c r="W88" s="159">
        <f t="shared" si="35"/>
        <v>0</v>
      </c>
      <c r="X88" s="160">
        <f t="shared" si="36"/>
        <v>0</v>
      </c>
      <c r="Y88" s="155">
        <f t="shared" ref="Y88:Z92" si="41">P88-S88</f>
        <v>0</v>
      </c>
      <c r="Z88" s="159">
        <f t="shared" si="41"/>
        <v>0</v>
      </c>
      <c r="AA88" s="161">
        <f t="shared" si="38"/>
        <v>0</v>
      </c>
    </row>
    <row r="89" spans="1:27">
      <c r="A89" s="44"/>
      <c r="B89" s="63" t="s">
        <v>207</v>
      </c>
      <c r="C89" s="69">
        <v>17</v>
      </c>
      <c r="D89" s="63" t="s">
        <v>94</v>
      </c>
      <c r="E89" s="63" t="s">
        <v>240</v>
      </c>
      <c r="F89" s="65" t="s">
        <v>241</v>
      </c>
      <c r="G89" s="66" t="s">
        <v>249</v>
      </c>
      <c r="H89" s="68">
        <v>41878</v>
      </c>
      <c r="I89" s="68">
        <v>41878</v>
      </c>
      <c r="J89" s="67">
        <v>79</v>
      </c>
      <c r="K89" s="200">
        <f t="shared" si="30"/>
        <v>2468000</v>
      </c>
      <c r="L89" s="200">
        <f t="shared" si="40"/>
        <v>486000</v>
      </c>
      <c r="M89" s="197">
        <f t="shared" si="32"/>
        <v>2954000</v>
      </c>
      <c r="N89" s="198">
        <f t="shared" si="39"/>
        <v>1611.4069999999999</v>
      </c>
      <c r="O89" s="199"/>
      <c r="P89" s="42">
        <v>2468000</v>
      </c>
      <c r="Q89" s="43">
        <v>486000</v>
      </c>
      <c r="R89" s="139">
        <f t="shared" si="33"/>
        <v>2954000</v>
      </c>
      <c r="S89" s="162">
        <v>2468000</v>
      </c>
      <c r="T89" s="163">
        <v>486000</v>
      </c>
      <c r="U89" s="164">
        <v>2616000</v>
      </c>
      <c r="V89" s="158">
        <f t="shared" si="34"/>
        <v>0</v>
      </c>
      <c r="W89" s="159">
        <f t="shared" si="35"/>
        <v>0</v>
      </c>
      <c r="X89" s="160">
        <f t="shared" si="36"/>
        <v>0</v>
      </c>
      <c r="Y89" s="155">
        <f t="shared" si="41"/>
        <v>0</v>
      </c>
      <c r="Z89" s="159">
        <f t="shared" si="41"/>
        <v>0</v>
      </c>
      <c r="AA89" s="161">
        <f t="shared" si="38"/>
        <v>0</v>
      </c>
    </row>
    <row r="90" spans="1:27">
      <c r="A90" s="44"/>
      <c r="B90" s="63" t="s">
        <v>91</v>
      </c>
      <c r="C90" s="69" t="s">
        <v>211</v>
      </c>
      <c r="D90" s="63" t="s">
        <v>94</v>
      </c>
      <c r="E90" s="63" t="s">
        <v>242</v>
      </c>
      <c r="F90" s="65" t="s">
        <v>243</v>
      </c>
      <c r="G90" s="66" t="s">
        <v>250</v>
      </c>
      <c r="H90" s="68">
        <v>41968</v>
      </c>
      <c r="I90" s="68">
        <v>41968</v>
      </c>
      <c r="J90" s="67">
        <v>80</v>
      </c>
      <c r="K90" s="200">
        <f t="shared" si="30"/>
        <v>25172000</v>
      </c>
      <c r="L90" s="200">
        <f t="shared" si="40"/>
        <v>5808000</v>
      </c>
      <c r="M90" s="197">
        <f t="shared" si="32"/>
        <v>30980000</v>
      </c>
      <c r="N90" s="198">
        <f t="shared" si="39"/>
        <v>16899.59</v>
      </c>
      <c r="O90" s="199"/>
      <c r="P90" s="42">
        <v>25172000</v>
      </c>
      <c r="Q90" s="43">
        <v>5808000</v>
      </c>
      <c r="R90" s="139">
        <f t="shared" si="33"/>
        <v>30980000</v>
      </c>
      <c r="S90" s="162">
        <v>25172000</v>
      </c>
      <c r="T90" s="163">
        <v>5808000</v>
      </c>
      <c r="U90" s="164">
        <v>27419000</v>
      </c>
      <c r="V90" s="158">
        <f t="shared" si="34"/>
        <v>0</v>
      </c>
      <c r="W90" s="159">
        <f t="shared" si="35"/>
        <v>0</v>
      </c>
      <c r="X90" s="160">
        <f t="shared" si="36"/>
        <v>0</v>
      </c>
      <c r="Y90" s="155">
        <f t="shared" si="41"/>
        <v>0</v>
      </c>
      <c r="Z90" s="159">
        <f t="shared" si="41"/>
        <v>0</v>
      </c>
      <c r="AA90" s="161">
        <f t="shared" si="38"/>
        <v>0</v>
      </c>
    </row>
    <row r="91" spans="1:27">
      <c r="A91" s="44"/>
      <c r="B91" s="63" t="s">
        <v>208</v>
      </c>
      <c r="C91" s="69">
        <v>1</v>
      </c>
      <c r="D91" s="63" t="s">
        <v>94</v>
      </c>
      <c r="E91" s="63" t="s">
        <v>244</v>
      </c>
      <c r="F91" s="65" t="s">
        <v>243</v>
      </c>
      <c r="G91" s="66" t="s">
        <v>250</v>
      </c>
      <c r="H91" s="68">
        <v>41968</v>
      </c>
      <c r="I91" s="68">
        <v>41968</v>
      </c>
      <c r="J91" s="67">
        <v>81</v>
      </c>
      <c r="K91" s="200">
        <f t="shared" si="30"/>
        <v>17063000</v>
      </c>
      <c r="L91" s="200">
        <f t="shared" si="40"/>
        <v>5318000</v>
      </c>
      <c r="M91" s="197">
        <f t="shared" si="32"/>
        <v>22381000</v>
      </c>
      <c r="N91" s="198">
        <f t="shared" si="39"/>
        <v>12208.835499999999</v>
      </c>
      <c r="O91" s="199"/>
      <c r="P91" s="42">
        <v>17063000</v>
      </c>
      <c r="Q91" s="43">
        <v>5318000</v>
      </c>
      <c r="R91" s="139">
        <f t="shared" si="33"/>
        <v>22381000</v>
      </c>
      <c r="S91" s="162">
        <v>17063000</v>
      </c>
      <c r="T91" s="163">
        <v>5318000</v>
      </c>
      <c r="U91" s="164">
        <v>19776000</v>
      </c>
      <c r="V91" s="158">
        <f t="shared" si="34"/>
        <v>0</v>
      </c>
      <c r="W91" s="159">
        <f t="shared" si="35"/>
        <v>0</v>
      </c>
      <c r="X91" s="160">
        <f t="shared" si="36"/>
        <v>0</v>
      </c>
      <c r="Y91" s="155">
        <f t="shared" si="41"/>
        <v>0</v>
      </c>
      <c r="Z91" s="159">
        <f t="shared" si="41"/>
        <v>0</v>
      </c>
      <c r="AA91" s="161">
        <f t="shared" si="38"/>
        <v>0</v>
      </c>
    </row>
    <row r="92" spans="1:27">
      <c r="A92" s="44"/>
      <c r="B92" s="63" t="s">
        <v>204</v>
      </c>
      <c r="C92" s="63" t="s">
        <v>302</v>
      </c>
      <c r="D92" s="63" t="s">
        <v>233</v>
      </c>
      <c r="E92" s="63" t="s">
        <v>227</v>
      </c>
      <c r="F92" s="65" t="s">
        <v>301</v>
      </c>
      <c r="G92" s="66"/>
      <c r="H92" s="68">
        <v>41878</v>
      </c>
      <c r="I92" s="68">
        <v>41878</v>
      </c>
      <c r="J92" s="67">
        <v>83</v>
      </c>
      <c r="K92" s="200">
        <f t="shared" si="30"/>
        <v>1831000</v>
      </c>
      <c r="L92" s="200">
        <f t="shared" si="40"/>
        <v>271000</v>
      </c>
      <c r="M92" s="197">
        <f t="shared" si="32"/>
        <v>2102000</v>
      </c>
      <c r="N92" s="198">
        <f t="shared" si="39"/>
        <v>1146.6410000000001</v>
      </c>
      <c r="O92" s="199"/>
      <c r="P92" s="42">
        <v>1831000</v>
      </c>
      <c r="Q92" s="43">
        <v>271000</v>
      </c>
      <c r="R92" s="139">
        <f t="shared" si="33"/>
        <v>2102000</v>
      </c>
      <c r="S92" s="162">
        <v>1831000</v>
      </c>
      <c r="T92" s="163">
        <v>271000</v>
      </c>
      <c r="U92" s="164">
        <v>1863000</v>
      </c>
      <c r="V92" s="158">
        <f t="shared" si="34"/>
        <v>0</v>
      </c>
      <c r="W92" s="159">
        <f t="shared" si="35"/>
        <v>0</v>
      </c>
      <c r="X92" s="160">
        <f t="shared" si="36"/>
        <v>0</v>
      </c>
      <c r="Y92" s="155">
        <f t="shared" si="41"/>
        <v>0</v>
      </c>
      <c r="Z92" s="159">
        <f t="shared" si="41"/>
        <v>0</v>
      </c>
      <c r="AA92" s="161">
        <f t="shared" si="38"/>
        <v>0</v>
      </c>
    </row>
    <row r="93" spans="1:27">
      <c r="A93" s="44"/>
      <c r="B93" s="63" t="s">
        <v>69</v>
      </c>
      <c r="C93" s="63">
        <v>11</v>
      </c>
      <c r="D93" s="63" t="s">
        <v>256</v>
      </c>
      <c r="E93" s="63" t="s">
        <v>121</v>
      </c>
      <c r="F93" s="65" t="s">
        <v>303</v>
      </c>
      <c r="G93" s="66"/>
      <c r="H93" s="66"/>
      <c r="I93" s="66"/>
      <c r="J93" s="66"/>
      <c r="K93" s="200">
        <f t="shared" si="30"/>
        <v>6278000</v>
      </c>
      <c r="L93" s="200">
        <f t="shared" si="40"/>
        <v>832000</v>
      </c>
      <c r="M93" s="197">
        <f t="shared" si="32"/>
        <v>7110000</v>
      </c>
      <c r="N93" s="198">
        <f t="shared" si="39"/>
        <v>3878.5050000000001</v>
      </c>
      <c r="O93" s="199"/>
      <c r="P93" s="42">
        <v>6278000</v>
      </c>
      <c r="Q93" s="43">
        <v>832000</v>
      </c>
      <c r="R93" s="139">
        <f t="shared" si="33"/>
        <v>7110000</v>
      </c>
      <c r="S93" s="162">
        <v>6278000</v>
      </c>
      <c r="T93" s="163">
        <v>832000</v>
      </c>
      <c r="U93" s="164">
        <v>6306000</v>
      </c>
      <c r="V93" s="158">
        <f t="shared" si="34"/>
        <v>0</v>
      </c>
      <c r="W93" s="159">
        <f t="shared" si="35"/>
        <v>0</v>
      </c>
      <c r="X93" s="160">
        <f t="shared" ref="X93:X99" si="42">V93+W93</f>
        <v>0</v>
      </c>
      <c r="Y93" s="155">
        <f t="shared" ref="Y93:Z99" si="43">P93-S93</f>
        <v>0</v>
      </c>
      <c r="Z93" s="159">
        <f t="shared" si="43"/>
        <v>0</v>
      </c>
      <c r="AA93" s="161">
        <f t="shared" ref="AA93:AA99" si="44">SUM(Y93:Z93)</f>
        <v>0</v>
      </c>
    </row>
    <row r="94" spans="1:27">
      <c r="A94" s="44"/>
      <c r="B94" s="37"/>
      <c r="C94" s="37"/>
      <c r="D94" s="37"/>
      <c r="E94" s="37"/>
      <c r="F94" s="50"/>
      <c r="G94" s="52"/>
      <c r="H94" s="52"/>
      <c r="I94" s="52"/>
      <c r="J94" s="52"/>
      <c r="K94" s="200">
        <f t="shared" si="30"/>
        <v>0</v>
      </c>
      <c r="L94" s="200">
        <f t="shared" si="40"/>
        <v>0</v>
      </c>
      <c r="M94" s="197">
        <f t="shared" si="32"/>
        <v>0</v>
      </c>
      <c r="N94" s="198">
        <f t="shared" si="39"/>
        <v>0</v>
      </c>
      <c r="O94" s="199"/>
      <c r="P94" s="42">
        <v>0</v>
      </c>
      <c r="Q94" s="43">
        <v>0</v>
      </c>
      <c r="R94" s="139">
        <f t="shared" si="33"/>
        <v>0</v>
      </c>
      <c r="S94" s="162">
        <v>0</v>
      </c>
      <c r="T94" s="163">
        <v>0</v>
      </c>
      <c r="U94" s="164">
        <v>0</v>
      </c>
      <c r="V94" s="158">
        <f t="shared" si="34"/>
        <v>0</v>
      </c>
      <c r="W94" s="159">
        <f t="shared" si="35"/>
        <v>0</v>
      </c>
      <c r="X94" s="160">
        <f t="shared" si="42"/>
        <v>0</v>
      </c>
      <c r="Y94" s="155">
        <f t="shared" si="43"/>
        <v>0</v>
      </c>
      <c r="Z94" s="159">
        <f t="shared" si="43"/>
        <v>0</v>
      </c>
      <c r="AA94" s="161">
        <f t="shared" si="44"/>
        <v>0</v>
      </c>
    </row>
    <row r="95" spans="1:27">
      <c r="A95" s="44"/>
      <c r="B95" s="37"/>
      <c r="C95" s="37"/>
      <c r="D95" s="37"/>
      <c r="E95" s="37"/>
      <c r="F95" s="50"/>
      <c r="G95" s="52"/>
      <c r="H95" s="52"/>
      <c r="I95" s="52"/>
      <c r="J95" s="52"/>
      <c r="K95" s="200">
        <f t="shared" si="30"/>
        <v>0</v>
      </c>
      <c r="L95" s="200">
        <f t="shared" si="40"/>
        <v>0</v>
      </c>
      <c r="M95" s="197">
        <f t="shared" si="32"/>
        <v>0</v>
      </c>
      <c r="N95" s="198">
        <f t="shared" si="39"/>
        <v>0</v>
      </c>
      <c r="O95" s="199"/>
      <c r="P95" s="42">
        <v>0</v>
      </c>
      <c r="Q95" s="43">
        <v>0</v>
      </c>
      <c r="R95" s="139">
        <f t="shared" si="33"/>
        <v>0</v>
      </c>
      <c r="S95" s="162">
        <v>0</v>
      </c>
      <c r="T95" s="163">
        <v>0</v>
      </c>
      <c r="U95" s="164">
        <v>0</v>
      </c>
      <c r="V95" s="158">
        <f t="shared" si="34"/>
        <v>0</v>
      </c>
      <c r="W95" s="159">
        <f t="shared" si="35"/>
        <v>0</v>
      </c>
      <c r="X95" s="160">
        <f>V95+W95</f>
        <v>0</v>
      </c>
      <c r="Y95" s="155">
        <f>P95-S95</f>
        <v>0</v>
      </c>
      <c r="Z95" s="159">
        <f>Q95-T95</f>
        <v>0</v>
      </c>
      <c r="AA95" s="161">
        <f>SUM(Y95:Z95)</f>
        <v>0</v>
      </c>
    </row>
    <row r="96" spans="1:27">
      <c r="A96" s="44"/>
      <c r="B96" s="37"/>
      <c r="C96" s="37"/>
      <c r="D96" s="37"/>
      <c r="E96" s="37"/>
      <c r="F96" s="41"/>
      <c r="G96" s="51"/>
      <c r="H96" s="51"/>
      <c r="I96" s="51"/>
      <c r="J96" s="51"/>
      <c r="K96" s="200">
        <f t="shared" si="30"/>
        <v>0</v>
      </c>
      <c r="L96" s="200">
        <f t="shared" si="40"/>
        <v>0</v>
      </c>
      <c r="M96" s="197">
        <f t="shared" si="32"/>
        <v>0</v>
      </c>
      <c r="N96" s="198">
        <f t="shared" si="39"/>
        <v>0</v>
      </c>
      <c r="O96" s="199"/>
      <c r="P96" s="42">
        <v>0</v>
      </c>
      <c r="Q96" s="43">
        <v>0</v>
      </c>
      <c r="R96" s="139">
        <f t="shared" si="33"/>
        <v>0</v>
      </c>
      <c r="S96" s="162">
        <v>0</v>
      </c>
      <c r="T96" s="163">
        <v>0</v>
      </c>
      <c r="U96" s="164">
        <v>0</v>
      </c>
      <c r="V96" s="158">
        <f t="shared" si="34"/>
        <v>0</v>
      </c>
      <c r="W96" s="159">
        <f t="shared" si="35"/>
        <v>0</v>
      </c>
      <c r="X96" s="160">
        <f t="shared" si="42"/>
        <v>0</v>
      </c>
      <c r="Y96" s="155">
        <f t="shared" si="43"/>
        <v>0</v>
      </c>
      <c r="Z96" s="159">
        <f t="shared" si="43"/>
        <v>0</v>
      </c>
      <c r="AA96" s="161">
        <f t="shared" si="44"/>
        <v>0</v>
      </c>
    </row>
    <row r="97" spans="1:27">
      <c r="A97" s="44"/>
      <c r="B97" s="37"/>
      <c r="C97" s="37"/>
      <c r="D97" s="37"/>
      <c r="E97" s="37"/>
      <c r="F97" s="41"/>
      <c r="G97" s="51"/>
      <c r="H97" s="51"/>
      <c r="I97" s="51"/>
      <c r="J97" s="51"/>
      <c r="K97" s="200">
        <f t="shared" si="30"/>
        <v>0</v>
      </c>
      <c r="L97" s="200">
        <f t="shared" si="40"/>
        <v>0</v>
      </c>
      <c r="M97" s="197">
        <f t="shared" si="32"/>
        <v>0</v>
      </c>
      <c r="N97" s="198">
        <f t="shared" si="39"/>
        <v>0</v>
      </c>
      <c r="O97" s="199"/>
      <c r="P97" s="42">
        <v>0</v>
      </c>
      <c r="Q97" s="43">
        <v>0</v>
      </c>
      <c r="R97" s="139">
        <f t="shared" si="33"/>
        <v>0</v>
      </c>
      <c r="S97" s="162">
        <v>0</v>
      </c>
      <c r="T97" s="163">
        <v>0</v>
      </c>
      <c r="U97" s="164">
        <v>0</v>
      </c>
      <c r="V97" s="158">
        <f t="shared" si="34"/>
        <v>0</v>
      </c>
      <c r="W97" s="159">
        <f t="shared" si="35"/>
        <v>0</v>
      </c>
      <c r="X97" s="160">
        <f t="shared" si="42"/>
        <v>0</v>
      </c>
      <c r="Y97" s="155">
        <f t="shared" si="43"/>
        <v>0</v>
      </c>
      <c r="Z97" s="159">
        <f t="shared" si="43"/>
        <v>0</v>
      </c>
      <c r="AA97" s="161">
        <f t="shared" si="44"/>
        <v>0</v>
      </c>
    </row>
    <row r="98" spans="1:27">
      <c r="A98" s="44"/>
      <c r="B98" s="37"/>
      <c r="C98" s="37"/>
      <c r="D98" s="37"/>
      <c r="E98" s="37"/>
      <c r="F98" s="41"/>
      <c r="G98" s="51"/>
      <c r="H98" s="51"/>
      <c r="I98" s="51"/>
      <c r="J98" s="51"/>
      <c r="K98" s="200">
        <f t="shared" si="30"/>
        <v>0</v>
      </c>
      <c r="L98" s="200">
        <f t="shared" si="40"/>
        <v>0</v>
      </c>
      <c r="M98" s="197">
        <f t="shared" si="32"/>
        <v>0</v>
      </c>
      <c r="N98" s="198">
        <f t="shared" si="39"/>
        <v>0</v>
      </c>
      <c r="O98" s="199"/>
      <c r="P98" s="42">
        <v>0</v>
      </c>
      <c r="Q98" s="43">
        <v>0</v>
      </c>
      <c r="R98" s="139">
        <f t="shared" si="33"/>
        <v>0</v>
      </c>
      <c r="S98" s="162">
        <v>0</v>
      </c>
      <c r="T98" s="163">
        <v>0</v>
      </c>
      <c r="U98" s="164">
        <v>0</v>
      </c>
      <c r="V98" s="158">
        <f t="shared" si="34"/>
        <v>0</v>
      </c>
      <c r="W98" s="159">
        <f t="shared" si="35"/>
        <v>0</v>
      </c>
      <c r="X98" s="160">
        <f t="shared" si="42"/>
        <v>0</v>
      </c>
      <c r="Y98" s="155">
        <f t="shared" si="43"/>
        <v>0</v>
      </c>
      <c r="Z98" s="159">
        <f t="shared" si="43"/>
        <v>0</v>
      </c>
      <c r="AA98" s="161">
        <f t="shared" si="44"/>
        <v>0</v>
      </c>
    </row>
    <row r="99" spans="1:27">
      <c r="A99" s="44"/>
      <c r="B99" s="37"/>
      <c r="C99" s="37"/>
      <c r="D99" s="37"/>
      <c r="E99" s="37"/>
      <c r="F99" s="41"/>
      <c r="G99" s="51"/>
      <c r="H99" s="51"/>
      <c r="I99" s="51"/>
      <c r="J99" s="51"/>
      <c r="K99" s="200">
        <f t="shared" si="30"/>
        <v>0</v>
      </c>
      <c r="L99" s="200">
        <f t="shared" si="40"/>
        <v>0</v>
      </c>
      <c r="M99" s="197">
        <f t="shared" si="32"/>
        <v>0</v>
      </c>
      <c r="N99" s="198">
        <f t="shared" si="39"/>
        <v>0</v>
      </c>
      <c r="O99" s="199"/>
      <c r="P99" s="42">
        <v>0</v>
      </c>
      <c r="Q99" s="43">
        <v>0</v>
      </c>
      <c r="R99" s="139">
        <f t="shared" si="33"/>
        <v>0</v>
      </c>
      <c r="S99" s="162">
        <v>0</v>
      </c>
      <c r="T99" s="163">
        <v>0</v>
      </c>
      <c r="U99" s="164">
        <v>0</v>
      </c>
      <c r="V99" s="158">
        <f t="shared" si="34"/>
        <v>0</v>
      </c>
      <c r="W99" s="159">
        <f t="shared" si="35"/>
        <v>0</v>
      </c>
      <c r="X99" s="160">
        <f t="shared" si="42"/>
        <v>0</v>
      </c>
      <c r="Y99" s="155">
        <f t="shared" si="43"/>
        <v>0</v>
      </c>
      <c r="Z99" s="159">
        <f t="shared" si="43"/>
        <v>0</v>
      </c>
      <c r="AA99" s="161">
        <f t="shared" si="44"/>
        <v>0</v>
      </c>
    </row>
    <row r="100" spans="1:27">
      <c r="A100" s="44"/>
      <c r="B100" s="37"/>
      <c r="C100" s="37"/>
      <c r="D100" s="37"/>
      <c r="E100" s="37"/>
      <c r="F100" s="41"/>
      <c r="G100" s="51"/>
      <c r="H100" s="51"/>
      <c r="I100" s="51"/>
      <c r="J100" s="51"/>
      <c r="K100" s="200">
        <f t="shared" si="30"/>
        <v>0</v>
      </c>
      <c r="L100" s="200">
        <f t="shared" si="40"/>
        <v>0</v>
      </c>
      <c r="M100" s="197">
        <f t="shared" si="32"/>
        <v>0</v>
      </c>
      <c r="N100" s="198">
        <f t="shared" si="39"/>
        <v>0</v>
      </c>
      <c r="O100" s="199"/>
      <c r="P100" s="42">
        <v>0</v>
      </c>
      <c r="Q100" s="43">
        <v>0</v>
      </c>
      <c r="R100" s="139">
        <f t="shared" si="33"/>
        <v>0</v>
      </c>
      <c r="S100" s="162">
        <v>0</v>
      </c>
      <c r="T100" s="163">
        <v>0</v>
      </c>
      <c r="U100" s="164">
        <v>0</v>
      </c>
      <c r="V100" s="158">
        <f t="shared" si="34"/>
        <v>0</v>
      </c>
      <c r="W100" s="159">
        <f t="shared" si="35"/>
        <v>0</v>
      </c>
      <c r="X100" s="160">
        <f>V100+W100</f>
        <v>0</v>
      </c>
      <c r="Y100" s="155">
        <f>P100-S100</f>
        <v>0</v>
      </c>
      <c r="Z100" s="159">
        <f>Q100-T100</f>
        <v>0</v>
      </c>
      <c r="AA100" s="161">
        <f t="shared" si="38"/>
        <v>0</v>
      </c>
    </row>
    <row r="101" spans="1:27">
      <c r="A101" s="40"/>
      <c r="B101" s="37"/>
      <c r="C101" s="37"/>
      <c r="D101" s="37"/>
      <c r="E101" s="37"/>
      <c r="F101" s="41"/>
      <c r="G101" s="51"/>
      <c r="H101" s="51"/>
      <c r="I101" s="51"/>
      <c r="J101" s="51"/>
      <c r="K101" s="200">
        <f t="shared" si="30"/>
        <v>0</v>
      </c>
      <c r="L101" s="200">
        <f t="shared" si="40"/>
        <v>0</v>
      </c>
      <c r="M101" s="197">
        <f t="shared" si="32"/>
        <v>0</v>
      </c>
      <c r="N101" s="198">
        <f t="shared" si="39"/>
        <v>0</v>
      </c>
      <c r="O101" s="199"/>
      <c r="P101" s="42">
        <v>0</v>
      </c>
      <c r="Q101" s="43">
        <v>0</v>
      </c>
      <c r="R101" s="139">
        <f t="shared" si="33"/>
        <v>0</v>
      </c>
      <c r="S101" s="162">
        <v>0</v>
      </c>
      <c r="T101" s="163">
        <v>0</v>
      </c>
      <c r="U101" s="164">
        <v>0</v>
      </c>
      <c r="V101" s="158"/>
      <c r="W101" s="159"/>
      <c r="X101" s="160"/>
      <c r="Y101" s="155">
        <f>P101-S101</f>
        <v>0</v>
      </c>
      <c r="Z101" s="159">
        <f>Q101-T101</f>
        <v>0</v>
      </c>
      <c r="AA101" s="161">
        <f t="shared" si="38"/>
        <v>0</v>
      </c>
    </row>
    <row r="102" spans="1:27" ht="13.8" thickBot="1">
      <c r="A102" s="121" t="s">
        <v>33</v>
      </c>
      <c r="B102" s="122"/>
      <c r="C102" s="122"/>
      <c r="D102" s="123"/>
      <c r="E102" s="123"/>
      <c r="F102" s="124"/>
      <c r="G102" s="124"/>
      <c r="H102" s="124"/>
      <c r="I102" s="124"/>
      <c r="J102" s="124"/>
      <c r="K102" s="201">
        <f>SUM(K76:K101)</f>
        <v>95127000</v>
      </c>
      <c r="L102" s="201">
        <f>SUM(L76:L101)</f>
        <v>20554000</v>
      </c>
      <c r="M102" s="201">
        <f>SUM(M76:M101)</f>
        <v>115681000</v>
      </c>
      <c r="N102" s="202">
        <f>SUM(N76:N101)</f>
        <v>63103.985500000003</v>
      </c>
      <c r="O102" s="203"/>
      <c r="P102" s="126">
        <f>SUM(P76:P101)</f>
        <v>95127000</v>
      </c>
      <c r="Q102" s="125">
        <f>SUM(Q76:Q101)</f>
        <v>20954000</v>
      </c>
      <c r="R102" s="140">
        <f>SUM(P102:Q102)</f>
        <v>116081000</v>
      </c>
      <c r="S102" s="165">
        <f t="shared" ref="S102:AA102" si="45">SUM(S76:S101)</f>
        <v>95127000</v>
      </c>
      <c r="T102" s="166">
        <f t="shared" si="45"/>
        <v>20554000</v>
      </c>
      <c r="U102" s="167">
        <f t="shared" si="45"/>
        <v>102402000</v>
      </c>
      <c r="V102" s="165">
        <f t="shared" si="45"/>
        <v>0</v>
      </c>
      <c r="W102" s="165">
        <f t="shared" si="45"/>
        <v>-400000</v>
      </c>
      <c r="X102" s="165">
        <f t="shared" si="45"/>
        <v>-400000</v>
      </c>
      <c r="Y102" s="168">
        <f t="shared" si="45"/>
        <v>0</v>
      </c>
      <c r="Z102" s="166">
        <f t="shared" si="45"/>
        <v>400000</v>
      </c>
      <c r="AA102" s="169">
        <f t="shared" si="45"/>
        <v>400000</v>
      </c>
    </row>
    <row r="103" spans="1:27" ht="13.8" thickTop="1">
      <c r="A103" s="40"/>
      <c r="B103" s="37"/>
      <c r="C103" s="37"/>
      <c r="D103" s="37"/>
      <c r="E103" s="37"/>
      <c r="F103" s="41"/>
      <c r="G103" s="51"/>
      <c r="H103" s="51"/>
      <c r="I103" s="51"/>
      <c r="J103" s="51"/>
      <c r="K103" s="200"/>
      <c r="L103" s="200"/>
      <c r="M103" s="197"/>
      <c r="N103" s="198"/>
      <c r="O103" s="199"/>
      <c r="P103" s="42"/>
      <c r="Q103" s="43"/>
      <c r="R103" s="139"/>
      <c r="S103" s="162"/>
      <c r="T103" s="163"/>
      <c r="U103" s="164"/>
      <c r="V103" s="158"/>
      <c r="W103" s="159"/>
      <c r="X103" s="160"/>
      <c r="Y103" s="155"/>
      <c r="Z103" s="159"/>
      <c r="AA103" s="161"/>
    </row>
    <row r="104" spans="1:27">
      <c r="A104" s="40"/>
      <c r="B104" s="37"/>
      <c r="C104" s="37"/>
      <c r="D104" s="37"/>
      <c r="E104" s="37"/>
      <c r="F104" s="41"/>
      <c r="G104" s="51"/>
      <c r="H104" s="51"/>
      <c r="I104" s="51"/>
      <c r="J104" s="51"/>
      <c r="K104" s="200"/>
      <c r="L104" s="200"/>
      <c r="M104" s="197"/>
      <c r="N104" s="198"/>
      <c r="O104" s="199"/>
      <c r="P104" s="39"/>
      <c r="Q104" s="36"/>
      <c r="R104" s="138"/>
      <c r="S104" s="158"/>
      <c r="T104" s="159"/>
      <c r="U104" s="160"/>
      <c r="V104" s="158"/>
      <c r="W104" s="159"/>
      <c r="X104" s="160"/>
      <c r="Y104" s="155"/>
      <c r="Z104" s="159"/>
      <c r="AA104" s="161"/>
    </row>
    <row r="105" spans="1:27" ht="13.8" thickBot="1">
      <c r="A105" s="121" t="s">
        <v>27</v>
      </c>
      <c r="B105" s="122"/>
      <c r="C105" s="122"/>
      <c r="D105" s="123"/>
      <c r="E105" s="123"/>
      <c r="F105" s="124"/>
      <c r="G105" s="124"/>
      <c r="H105" s="124"/>
      <c r="I105" s="124"/>
      <c r="J105" s="124"/>
      <c r="K105" s="201">
        <f>SUM(K71+K102)</f>
        <v>174977000</v>
      </c>
      <c r="L105" s="201">
        <f>SUM(L71+L102)</f>
        <v>30404000</v>
      </c>
      <c r="M105" s="201">
        <f>SUM(M71+M102)</f>
        <v>205381000</v>
      </c>
      <c r="N105" s="202">
        <f>SUM(N71+N102)</f>
        <v>112035.33550000002</v>
      </c>
      <c r="O105" s="203"/>
      <c r="P105" s="126">
        <f t="shared" ref="P105:AA105" si="46">SUM(P71+P102)</f>
        <v>175427000</v>
      </c>
      <c r="Q105" s="125">
        <f t="shared" si="46"/>
        <v>30854000</v>
      </c>
      <c r="R105" s="140">
        <f t="shared" si="46"/>
        <v>206281000</v>
      </c>
      <c r="S105" s="165">
        <f t="shared" si="46"/>
        <v>174977000</v>
      </c>
      <c r="T105" s="166">
        <f t="shared" si="46"/>
        <v>30404000</v>
      </c>
      <c r="U105" s="167">
        <f t="shared" si="46"/>
        <v>179929000</v>
      </c>
      <c r="V105" s="165">
        <f t="shared" si="46"/>
        <v>0</v>
      </c>
      <c r="W105" s="166">
        <f t="shared" si="46"/>
        <v>-400000</v>
      </c>
      <c r="X105" s="167">
        <f t="shared" si="46"/>
        <v>-400000</v>
      </c>
      <c r="Y105" s="168">
        <f t="shared" si="46"/>
        <v>0</v>
      </c>
      <c r="Z105" s="166">
        <f t="shared" si="46"/>
        <v>400000</v>
      </c>
      <c r="AA105" s="169">
        <f t="shared" si="46"/>
        <v>400000</v>
      </c>
    </row>
    <row r="106" spans="1:27" ht="13.8" hidden="1" thickTop="1">
      <c r="A106" s="127"/>
      <c r="B106" s="36"/>
      <c r="C106" s="36"/>
      <c r="D106" s="37"/>
      <c r="E106" s="37"/>
      <c r="F106" s="38"/>
      <c r="G106" s="38"/>
      <c r="H106" s="38"/>
      <c r="I106" s="38"/>
      <c r="J106" s="38"/>
      <c r="K106" s="204"/>
      <c r="L106" s="204"/>
      <c r="M106" s="204"/>
      <c r="N106" s="205"/>
      <c r="O106" s="206"/>
      <c r="P106" s="129"/>
      <c r="Q106" s="128"/>
      <c r="R106" s="128"/>
      <c r="S106" s="170"/>
      <c r="T106" s="170"/>
      <c r="U106" s="170"/>
      <c r="V106" s="170"/>
      <c r="W106" s="170"/>
      <c r="X106" s="171"/>
      <c r="Y106" s="172"/>
      <c r="Z106" s="172"/>
      <c r="AA106" s="172"/>
    </row>
    <row r="107" spans="1:27" ht="13.8" thickTop="1"/>
    <row r="110" spans="1:27" ht="16.2">
      <c r="A110" s="133" t="s">
        <v>43</v>
      </c>
    </row>
    <row r="112" spans="1:27">
      <c r="A112" s="134" t="s">
        <v>44</v>
      </c>
    </row>
    <row r="113" spans="1:1">
      <c r="A113" s="135" t="s">
        <v>45</v>
      </c>
    </row>
    <row r="114" spans="1:1">
      <c r="A114" s="135" t="s">
        <v>46</v>
      </c>
    </row>
    <row r="115" spans="1:1">
      <c r="A115" s="136" t="s">
        <v>47</v>
      </c>
    </row>
    <row r="116" spans="1:1">
      <c r="A116" s="136"/>
    </row>
    <row r="118" spans="1:1">
      <c r="A118" s="134" t="s">
        <v>48</v>
      </c>
    </row>
    <row r="119" spans="1:1">
      <c r="A119" s="135" t="s">
        <v>49</v>
      </c>
    </row>
    <row r="121" spans="1:1">
      <c r="A121" s="134" t="s">
        <v>50</v>
      </c>
    </row>
    <row r="122" spans="1:1">
      <c r="A122" s="135" t="s">
        <v>51</v>
      </c>
    </row>
    <row r="123" spans="1:1">
      <c r="A123" s="137" t="s">
        <v>52</v>
      </c>
    </row>
    <row r="124" spans="1:1">
      <c r="A124" s="137" t="s">
        <v>53</v>
      </c>
    </row>
    <row r="126" spans="1:1">
      <c r="A126" s="134" t="s">
        <v>54</v>
      </c>
    </row>
    <row r="127" spans="1:1">
      <c r="A127" s="135" t="s">
        <v>55</v>
      </c>
    </row>
    <row r="128" spans="1:1">
      <c r="A128" s="135" t="s">
        <v>56</v>
      </c>
    </row>
    <row r="129" spans="1:1">
      <c r="A129" s="135" t="s">
        <v>57</v>
      </c>
    </row>
    <row r="131" spans="1:1">
      <c r="A131" s="137" t="s">
        <v>58</v>
      </c>
    </row>
  </sheetData>
  <sheetProtection insertHyperlinks="0" sort="0" autoFilter="0" pivotTables="0"/>
  <mergeCells count="4">
    <mergeCell ref="V5:X5"/>
    <mergeCell ref="Y5:AA5"/>
    <mergeCell ref="P5:R5"/>
    <mergeCell ref="S5:U5"/>
  </mergeCells>
  <phoneticPr fontId="0" type="noConversion"/>
  <printOptions horizontalCentered="1" gridLines="1" gridLinesSet="0"/>
  <pageMargins left="0.23622047244094491" right="0.23622047244094491" top="0.74803149606299213" bottom="0.74803149606299213" header="0.31496062992125984" footer="0.31496062992125984"/>
  <pageSetup paperSize="9" scale="65" orientation="landscape" r:id="rId1"/>
  <headerFooter alignWithMargins="0">
    <oddFooter>&amp;L&amp;F
Uniek nr e-ABS XXXXXXXXXXXXXXXXXXX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50995188-4005-4ec8-9ca9-64b4ef1f2671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24FDA72D-B7FA-4737-BE24-FD66F0095A4F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13</vt:i4>
      </vt:variant>
    </vt:vector>
  </HeadingPairs>
  <TitlesOfParts>
    <vt:vector size="16" baseType="lpstr">
      <vt:lpstr>General Info</vt:lpstr>
      <vt:lpstr>Polisblad</vt:lpstr>
      <vt:lpstr>Bestand dd 1 januari 2023</vt:lpstr>
      <vt:lpstr>'Bestand dd 1 januari 2023'!Afdrukbereik</vt:lpstr>
      <vt:lpstr>'General Info'!Afdrukbereik</vt:lpstr>
      <vt:lpstr>Polisblad!Afdrukbereik</vt:lpstr>
      <vt:lpstr>'Bestand dd 1 januari 2023'!Afdruktitels</vt:lpstr>
      <vt:lpstr>cad</vt:lpstr>
      <vt:lpstr>Eurokoers</vt:lpstr>
      <vt:lpstr>ign</vt:lpstr>
      <vt:lpstr>igo</vt:lpstr>
      <vt:lpstr>iin</vt:lpstr>
      <vt:lpstr>iio</vt:lpstr>
      <vt:lpstr>index</vt:lpstr>
      <vt:lpstr>premieGM</vt:lpstr>
      <vt:lpstr>premieOW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creator>C.J. van Doornewaard</dc:creator>
  <cp:lastModifiedBy>Meryl Freire</cp:lastModifiedBy>
  <cp:lastPrinted>2022-11-03T14:04:01Z</cp:lastPrinted>
  <dcterms:created xsi:type="dcterms:W3CDTF">2002-05-10T12:11:54Z</dcterms:created>
  <dcterms:modified xsi:type="dcterms:W3CDTF">2023-08-21T08:58:26Z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50995188-4005-4ec8-9ca9-64b4ef1f2671</vt:lpwstr>
  </property>
  <property fmtid="{D5CDD505-2E9C-101B-9397-08002B2CF9AE}" pid="3" name="AonClassification">
    <vt:lpwstr>ADC_class_200</vt:lpwstr>
  </property>
</Properties>
</file>