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drawings/drawing7.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filterPrivacy="1" defaultThemeVersion="124226"/>
  <xr:revisionPtr revIDLastSave="0" documentId="13_ncr:1_{D2D305FB-1ED8-4F22-AD22-11E88DBF78E5}" xr6:coauthVersionLast="47" xr6:coauthVersionMax="47" xr10:uidLastSave="{00000000-0000-0000-0000-000000000000}"/>
  <bookViews>
    <workbookView xWindow="-120" yWindow="-120" windowWidth="29040" windowHeight="15840" tabRatio="671" activeTab="2" xr2:uid="{00000000-000D-0000-FFFF-FFFF00000000}"/>
  </bookViews>
  <sheets>
    <sheet name="Samenvatting" sheetId="9" r:id="rId1"/>
    <sheet name="Realisatie" sheetId="7" r:id="rId2"/>
    <sheet name="Subscriptions" sheetId="3" r:id="rId3"/>
    <sheet name="Opleidingen" sheetId="6" r:id="rId4"/>
    <sheet name="Productgerelateerde Consultancy" sheetId="5" r:id="rId5"/>
    <sheet name="BPK-Grafiek" sheetId="12" r:id="rId6"/>
    <sheet name="DATA" sheetId="13" state="hidden" r:id="rId7"/>
  </sheets>
  <definedNames>
    <definedName name="_AMO_UniqueIdentifier" hidden="1">"'a8b43c25-150a-4d84-a538-779f9bcc13c1'"</definedName>
    <definedName name="Staffel1">Subscriptions!$D$38:$I$49</definedName>
    <definedName name="Staffel2">Subscriptions!$D$74:$I$85</definedName>
    <definedName name="Staffel3">Subscriptions!$D$110:$I$121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5" i="6" l="1"/>
  <c r="F141" i="3"/>
  <c r="P17" i="5"/>
  <c r="B17" i="5"/>
  <c r="B16" i="5"/>
  <c r="O17" i="5"/>
  <c r="N17" i="5"/>
  <c r="M17" i="5"/>
  <c r="L17" i="5"/>
  <c r="K17" i="5"/>
  <c r="J17" i="5"/>
  <c r="I17" i="5"/>
  <c r="H17" i="5"/>
  <c r="G17" i="5"/>
  <c r="F17" i="5"/>
  <c r="B2" i="12" l="1"/>
  <c r="K22" i="9"/>
  <c r="O16" i="5"/>
  <c r="N16" i="5"/>
  <c r="N18" i="5" s="1"/>
  <c r="M16" i="5"/>
  <c r="L16" i="5"/>
  <c r="K16" i="5"/>
  <c r="J16" i="5"/>
  <c r="I16" i="5"/>
  <c r="I18" i="5" s="1"/>
  <c r="F22" i="9" s="1"/>
  <c r="H16" i="5"/>
  <c r="G16" i="5"/>
  <c r="F16" i="5"/>
  <c r="H18" i="5" l="1"/>
  <c r="E22" i="9" s="1"/>
  <c r="I22" i="9"/>
  <c r="L18" i="5"/>
  <c r="K18" i="5"/>
  <c r="H22" i="9" s="1"/>
  <c r="M18" i="5"/>
  <c r="J22" i="9" s="1"/>
  <c r="F18" i="5"/>
  <c r="P16" i="5"/>
  <c r="G18" i="5"/>
  <c r="D22" i="9" s="1"/>
  <c r="O18" i="5"/>
  <c r="L22" i="9" s="1"/>
  <c r="J18" i="5"/>
  <c r="G22" i="9" s="1"/>
  <c r="E11" i="12"/>
  <c r="F11" i="12" s="1"/>
  <c r="F12" i="12"/>
  <c r="E18" i="12"/>
  <c r="F18" i="12" s="1"/>
  <c r="E19" i="12"/>
  <c r="D15" i="12" s="1"/>
  <c r="E20" i="12"/>
  <c r="F20" i="12" s="1"/>
  <c r="E81" i="12"/>
  <c r="P18" i="5" l="1"/>
  <c r="C22" i="9"/>
  <c r="F13" i="12"/>
  <c r="E13" i="12"/>
  <c r="D7" i="13" s="1"/>
  <c r="F7" i="13" s="1"/>
  <c r="F19" i="12"/>
  <c r="D111" i="3"/>
  <c r="P13" i="5"/>
  <c r="P12" i="5" l="1"/>
  <c r="O24" i="6"/>
  <c r="N24" i="6"/>
  <c r="M24" i="6"/>
  <c r="L24" i="6"/>
  <c r="K24" i="6"/>
  <c r="J24" i="6"/>
  <c r="I24" i="6"/>
  <c r="H24" i="6"/>
  <c r="G24" i="6"/>
  <c r="F24" i="6"/>
  <c r="O23" i="6"/>
  <c r="N23" i="6"/>
  <c r="M23" i="6"/>
  <c r="L23" i="6"/>
  <c r="K23" i="6"/>
  <c r="J23" i="6"/>
  <c r="I23" i="6"/>
  <c r="H23" i="6"/>
  <c r="G23" i="6"/>
  <c r="F23" i="6"/>
  <c r="O22" i="6"/>
  <c r="N22" i="6"/>
  <c r="M22" i="6"/>
  <c r="L22" i="6"/>
  <c r="K22" i="6"/>
  <c r="J22" i="6"/>
  <c r="I22" i="6"/>
  <c r="H22" i="6"/>
  <c r="G22" i="6"/>
  <c r="F22" i="6"/>
  <c r="P15" i="6"/>
  <c r="P16" i="6"/>
  <c r="P14" i="6"/>
  <c r="L13" i="9"/>
  <c r="L14" i="9"/>
  <c r="G13" i="9"/>
  <c r="H13" i="9"/>
  <c r="I13" i="9"/>
  <c r="J13" i="9"/>
  <c r="K13" i="9"/>
  <c r="G14" i="9"/>
  <c r="H14" i="9"/>
  <c r="I14" i="9"/>
  <c r="J14" i="9"/>
  <c r="K14" i="9"/>
  <c r="D143" i="3"/>
  <c r="E143" i="3"/>
  <c r="H143" i="3"/>
  <c r="I143" i="3"/>
  <c r="J143" i="3"/>
  <c r="K143" i="3"/>
  <c r="L143" i="3"/>
  <c r="M143" i="3"/>
  <c r="H125" i="3"/>
  <c r="I125" i="3"/>
  <c r="J125" i="3"/>
  <c r="K125" i="3"/>
  <c r="L125" i="3"/>
  <c r="M125" i="3"/>
  <c r="H89" i="3"/>
  <c r="I89" i="3"/>
  <c r="J89" i="3"/>
  <c r="K89" i="3"/>
  <c r="L89" i="3"/>
  <c r="M89" i="3"/>
  <c r="H52" i="3"/>
  <c r="H141" i="3" s="1"/>
  <c r="H148" i="3" s="1"/>
  <c r="I52" i="3"/>
  <c r="I141" i="3" s="1"/>
  <c r="I148" i="3" s="1"/>
  <c r="J52" i="3"/>
  <c r="J141" i="3" s="1"/>
  <c r="J148" i="3" s="1"/>
  <c r="K52" i="3"/>
  <c r="K141" i="3" s="1"/>
  <c r="K148" i="3" s="1"/>
  <c r="L52" i="3"/>
  <c r="L141" i="3" s="1"/>
  <c r="L148" i="3" s="1"/>
  <c r="M52" i="3"/>
  <c r="M141" i="3" s="1"/>
  <c r="M148" i="3" s="1"/>
  <c r="H20" i="3"/>
  <c r="H53" i="3" s="1"/>
  <c r="I20" i="3"/>
  <c r="I23" i="3" s="1"/>
  <c r="I142" i="3" s="1"/>
  <c r="J20" i="3"/>
  <c r="J23" i="3" s="1"/>
  <c r="J142" i="3" s="1"/>
  <c r="K20" i="3"/>
  <c r="K53" i="3" s="1"/>
  <c r="L20" i="3"/>
  <c r="L53" i="3" s="1"/>
  <c r="M20" i="3"/>
  <c r="M23" i="3" s="1"/>
  <c r="M142" i="3" s="1"/>
  <c r="P22" i="6" l="1"/>
  <c r="P23" i="6"/>
  <c r="P24" i="6"/>
  <c r="K90" i="3"/>
  <c r="I126" i="3"/>
  <c r="L23" i="3"/>
  <c r="L142" i="3" s="1"/>
  <c r="J90" i="3"/>
  <c r="M90" i="3"/>
  <c r="K126" i="3"/>
  <c r="K12" i="9"/>
  <c r="I12" i="9"/>
  <c r="J53" i="3"/>
  <c r="K54" i="3" s="1"/>
  <c r="G12" i="9"/>
  <c r="J12" i="9"/>
  <c r="K23" i="3"/>
  <c r="K142" i="3" s="1"/>
  <c r="H12" i="9"/>
  <c r="M126" i="3"/>
  <c r="L12" i="9"/>
  <c r="F25" i="6"/>
  <c r="I25" i="6"/>
  <c r="F21" i="9" s="1"/>
  <c r="M25" i="6"/>
  <c r="J21" i="9" s="1"/>
  <c r="J25" i="6"/>
  <c r="G21" i="9" s="1"/>
  <c r="N25" i="6"/>
  <c r="K21" i="9" s="1"/>
  <c r="G25" i="6"/>
  <c r="D21" i="9" s="1"/>
  <c r="K25" i="6"/>
  <c r="H21" i="9" s="1"/>
  <c r="O25" i="6"/>
  <c r="L21" i="9" s="1"/>
  <c r="H25" i="6"/>
  <c r="E21" i="9" s="1"/>
  <c r="L25" i="6"/>
  <c r="I21" i="9" s="1"/>
  <c r="P14" i="5"/>
  <c r="P17" i="6"/>
  <c r="L54" i="3"/>
  <c r="H23" i="3"/>
  <c r="H142" i="3" s="1"/>
  <c r="M53" i="3"/>
  <c r="I53" i="3"/>
  <c r="I54" i="3" s="1"/>
  <c r="L90" i="3"/>
  <c r="J126" i="3"/>
  <c r="L126" i="3"/>
  <c r="I90" i="3"/>
  <c r="B2" i="5"/>
  <c r="C21" i="9" l="1"/>
  <c r="O28" i="6"/>
  <c r="M54" i="3"/>
  <c r="J54" i="3"/>
  <c r="F14" i="9" l="1"/>
  <c r="E14" i="9"/>
  <c r="D14" i="9"/>
  <c r="C14" i="9"/>
  <c r="F13" i="9"/>
  <c r="E13" i="9"/>
  <c r="D13" i="9"/>
  <c r="C13" i="9"/>
  <c r="G125" i="3"/>
  <c r="H126" i="3" s="1"/>
  <c r="F125" i="3"/>
  <c r="E125" i="3"/>
  <c r="D125" i="3"/>
  <c r="D90" i="3"/>
  <c r="D89" i="3"/>
  <c r="E89" i="3"/>
  <c r="F89" i="3"/>
  <c r="G89" i="3"/>
  <c r="H90" i="3" s="1"/>
  <c r="C103" i="3"/>
  <c r="C67" i="3"/>
  <c r="C31" i="3"/>
  <c r="G20" i="3"/>
  <c r="F12" i="9" s="1"/>
  <c r="F20" i="3"/>
  <c r="F53" i="3" s="1"/>
  <c r="E20" i="3"/>
  <c r="E53" i="3" s="1"/>
  <c r="D20" i="3"/>
  <c r="C12" i="9" s="1"/>
  <c r="D53" i="3" l="1"/>
  <c r="G53" i="3"/>
  <c r="H54" i="3" s="1"/>
  <c r="D12" i="9"/>
  <c r="E12" i="9"/>
  <c r="D54" i="3"/>
  <c r="D121" i="3"/>
  <c r="J121" i="3" s="1"/>
  <c r="D120" i="3"/>
  <c r="J120" i="3" s="1"/>
  <c r="D119" i="3"/>
  <c r="J119" i="3" s="1"/>
  <c r="D118" i="3"/>
  <c r="J118" i="3" s="1"/>
  <c r="D117" i="3"/>
  <c r="J117" i="3" s="1"/>
  <c r="D116" i="3"/>
  <c r="J116" i="3" s="1"/>
  <c r="D115" i="3"/>
  <c r="J115" i="3" s="1"/>
  <c r="D114" i="3"/>
  <c r="J114" i="3" s="1"/>
  <c r="D113" i="3"/>
  <c r="J113" i="3" s="1"/>
  <c r="D112" i="3"/>
  <c r="J112" i="3" s="1"/>
  <c r="K110" i="3"/>
  <c r="J110" i="3"/>
  <c r="G110" i="3"/>
  <c r="H110" i="3" s="1"/>
  <c r="I110" i="3" s="1"/>
  <c r="D85" i="3"/>
  <c r="K85" i="3" s="1"/>
  <c r="D84" i="3"/>
  <c r="J84" i="3" s="1"/>
  <c r="D83" i="3"/>
  <c r="K83" i="3" s="1"/>
  <c r="D82" i="3"/>
  <c r="J82" i="3" s="1"/>
  <c r="D81" i="3"/>
  <c r="K81" i="3" s="1"/>
  <c r="D80" i="3"/>
  <c r="J80" i="3" s="1"/>
  <c r="D79" i="3"/>
  <c r="D78" i="3"/>
  <c r="K78" i="3" s="1"/>
  <c r="D77" i="3"/>
  <c r="K77" i="3" s="1"/>
  <c r="D76" i="3"/>
  <c r="J76" i="3" s="1"/>
  <c r="D75" i="3"/>
  <c r="K75" i="3" s="1"/>
  <c r="K74" i="3"/>
  <c r="J74" i="3"/>
  <c r="G74" i="3"/>
  <c r="H74" i="3" s="1"/>
  <c r="I74" i="3" s="1"/>
  <c r="F143" i="3"/>
  <c r="G143" i="3"/>
  <c r="K79" i="3" l="1"/>
  <c r="D91" i="3"/>
  <c r="D92" i="3" s="1"/>
  <c r="J111" i="3"/>
  <c r="K111" i="3"/>
  <c r="K113" i="3"/>
  <c r="K115" i="3"/>
  <c r="K117" i="3"/>
  <c r="K119" i="3"/>
  <c r="K121" i="3"/>
  <c r="G111" i="3"/>
  <c r="H111" i="3" s="1"/>
  <c r="I111" i="3" s="1"/>
  <c r="G113" i="3"/>
  <c r="G115" i="3"/>
  <c r="H115" i="3" s="1"/>
  <c r="I115" i="3" s="1"/>
  <c r="G117" i="3"/>
  <c r="H117" i="3" s="1"/>
  <c r="I117" i="3" s="1"/>
  <c r="G119" i="3"/>
  <c r="H119" i="3" s="1"/>
  <c r="I119" i="3" s="1"/>
  <c r="G121" i="3"/>
  <c r="H121" i="3" s="1"/>
  <c r="I121" i="3" s="1"/>
  <c r="G112" i="3"/>
  <c r="H112" i="3" s="1"/>
  <c r="I112" i="3" s="1"/>
  <c r="K112" i="3"/>
  <c r="G114" i="3"/>
  <c r="K114" i="3"/>
  <c r="G116" i="3"/>
  <c r="H116" i="3" s="1"/>
  <c r="I116" i="3" s="1"/>
  <c r="K116" i="3"/>
  <c r="G118" i="3"/>
  <c r="H118" i="3" s="1"/>
  <c r="I118" i="3" s="1"/>
  <c r="K118" i="3"/>
  <c r="G120" i="3"/>
  <c r="H120" i="3" s="1"/>
  <c r="I120" i="3" s="1"/>
  <c r="K120" i="3"/>
  <c r="F126" i="3"/>
  <c r="G126" i="3"/>
  <c r="J78" i="3"/>
  <c r="G76" i="3"/>
  <c r="K76" i="3"/>
  <c r="G78" i="3"/>
  <c r="H78" i="3" s="1"/>
  <c r="I78" i="3" s="1"/>
  <c r="G80" i="3"/>
  <c r="H80" i="3" s="1"/>
  <c r="I80" i="3" s="1"/>
  <c r="K80" i="3"/>
  <c r="G82" i="3"/>
  <c r="H82" i="3" s="1"/>
  <c r="I82" i="3" s="1"/>
  <c r="K82" i="3"/>
  <c r="G84" i="3"/>
  <c r="H84" i="3" s="1"/>
  <c r="I84" i="3" s="1"/>
  <c r="K84" i="3"/>
  <c r="J77" i="3"/>
  <c r="J81" i="3"/>
  <c r="J85" i="3"/>
  <c r="F90" i="3"/>
  <c r="J75" i="3"/>
  <c r="J79" i="3"/>
  <c r="J83" i="3"/>
  <c r="G75" i="3"/>
  <c r="H75" i="3" s="1"/>
  <c r="I75" i="3" s="1"/>
  <c r="G77" i="3"/>
  <c r="H77" i="3" s="1"/>
  <c r="I77" i="3" s="1"/>
  <c r="G79" i="3"/>
  <c r="H79" i="3" s="1"/>
  <c r="I79" i="3" s="1"/>
  <c r="G81" i="3"/>
  <c r="H81" i="3" s="1"/>
  <c r="I81" i="3" s="1"/>
  <c r="G83" i="3"/>
  <c r="H83" i="3" s="1"/>
  <c r="I83" i="3" s="1"/>
  <c r="G85" i="3"/>
  <c r="H85" i="3" s="1"/>
  <c r="I85" i="3" s="1"/>
  <c r="G90" i="3"/>
  <c r="D127" i="3" l="1"/>
  <c r="F127" i="3"/>
  <c r="F128" i="3" s="1"/>
  <c r="H76" i="3"/>
  <c r="I76" i="3" s="1"/>
  <c r="K91" i="3" s="1"/>
  <c r="K92" i="3" s="1"/>
  <c r="K93" i="3" s="1"/>
  <c r="H113" i="3"/>
  <c r="H114" i="3"/>
  <c r="E127" i="3"/>
  <c r="F23" i="3"/>
  <c r="F142" i="3" s="1"/>
  <c r="E23" i="3"/>
  <c r="E142" i="3" s="1"/>
  <c r="D23" i="3"/>
  <c r="D142" i="3" s="1"/>
  <c r="G23" i="3"/>
  <c r="G142" i="3" s="1"/>
  <c r="F91" i="3" l="1"/>
  <c r="I91" i="3"/>
  <c r="I92" i="3" s="1"/>
  <c r="I93" i="3" s="1"/>
  <c r="J91" i="3"/>
  <c r="J92" i="3" s="1"/>
  <c r="J93" i="3" s="1"/>
  <c r="E91" i="3"/>
  <c r="G91" i="3"/>
  <c r="L91" i="3"/>
  <c r="L92" i="3" s="1"/>
  <c r="L93" i="3" s="1"/>
  <c r="M91" i="3"/>
  <c r="M92" i="3" s="1"/>
  <c r="M93" i="3" s="1"/>
  <c r="H91" i="3"/>
  <c r="H92" i="3" s="1"/>
  <c r="H93" i="3" s="1"/>
  <c r="I114" i="3"/>
  <c r="I113" i="3"/>
  <c r="G127" i="3" s="1"/>
  <c r="B6" i="7"/>
  <c r="D6" i="3"/>
  <c r="G38" i="3"/>
  <c r="H127" i="3" l="1"/>
  <c r="H128" i="3" s="1"/>
  <c r="H130" i="3" s="1"/>
  <c r="M127" i="3"/>
  <c r="M128" i="3" s="1"/>
  <c r="M130" i="3" s="1"/>
  <c r="I127" i="3"/>
  <c r="I128" i="3" s="1"/>
  <c r="I130" i="3" s="1"/>
  <c r="K127" i="3"/>
  <c r="K128" i="3" s="1"/>
  <c r="K130" i="3" s="1"/>
  <c r="L127" i="3"/>
  <c r="L128" i="3" s="1"/>
  <c r="L130" i="3" s="1"/>
  <c r="J127" i="3"/>
  <c r="J128" i="3" s="1"/>
  <c r="J130" i="3" s="1"/>
  <c r="J38" i="3"/>
  <c r="B4" i="6" l="1"/>
  <c r="B4" i="5"/>
  <c r="B4" i="7"/>
  <c r="B2" i="6" l="1"/>
  <c r="B2" i="7"/>
  <c r="C4" i="3"/>
  <c r="C2" i="3"/>
  <c r="D40" i="3" l="1"/>
  <c r="D39" i="3"/>
  <c r="D43" i="3"/>
  <c r="D42" i="3"/>
  <c r="D41" i="3"/>
  <c r="G42" i="3" l="1"/>
  <c r="H42" i="3" s="1"/>
  <c r="I42" i="3" s="1"/>
  <c r="K42" i="3"/>
  <c r="K43" i="3"/>
  <c r="G43" i="3"/>
  <c r="H43" i="3" s="1"/>
  <c r="I43" i="3" s="1"/>
  <c r="G41" i="3"/>
  <c r="H41" i="3" s="1"/>
  <c r="I41" i="3" s="1"/>
  <c r="K41" i="3"/>
  <c r="G40" i="3"/>
  <c r="H40" i="3" s="1"/>
  <c r="I40" i="3" s="1"/>
  <c r="K40" i="3"/>
  <c r="K39" i="3"/>
  <c r="G39" i="3"/>
  <c r="H39" i="3" s="1"/>
  <c r="J43" i="3"/>
  <c r="J42" i="3"/>
  <c r="J41" i="3"/>
  <c r="J40" i="3"/>
  <c r="J39" i="3"/>
  <c r="D14" i="7"/>
  <c r="C19" i="9" s="1"/>
  <c r="G54" i="3" l="1"/>
  <c r="F54" i="3"/>
  <c r="C26" i="9"/>
  <c r="C18" i="9"/>
  <c r="Q23" i="9"/>
  <c r="P23" i="9"/>
  <c r="O23" i="9"/>
  <c r="O8" i="9" s="1"/>
  <c r="Q8" i="9" s="1"/>
  <c r="Q14" i="9"/>
  <c r="P14" i="9"/>
  <c r="O14" i="9"/>
  <c r="O7" i="9" s="1"/>
  <c r="Q7" i="9" s="1"/>
  <c r="D52" i="3" l="1"/>
  <c r="D141" i="3" s="1"/>
  <c r="D148" i="3" s="1"/>
  <c r="D49" i="3"/>
  <c r="D48" i="3"/>
  <c r="D47" i="3"/>
  <c r="D46" i="3"/>
  <c r="D45" i="3"/>
  <c r="D44" i="3"/>
  <c r="K38" i="3"/>
  <c r="K48" i="3" l="1"/>
  <c r="G48" i="3"/>
  <c r="H48" i="3" s="1"/>
  <c r="I48" i="3" s="1"/>
  <c r="G45" i="3"/>
  <c r="H45" i="3" s="1"/>
  <c r="I45" i="3" s="1"/>
  <c r="K45" i="3"/>
  <c r="G49" i="3"/>
  <c r="H49" i="3" s="1"/>
  <c r="I49" i="3" s="1"/>
  <c r="K49" i="3"/>
  <c r="K47" i="3"/>
  <c r="G47" i="3"/>
  <c r="H47" i="3" s="1"/>
  <c r="I47" i="3" s="1"/>
  <c r="K44" i="3"/>
  <c r="G44" i="3"/>
  <c r="H44" i="3" s="1"/>
  <c r="I44" i="3" s="1"/>
  <c r="F130" i="3"/>
  <c r="G128" i="3"/>
  <c r="G130" i="3" s="1"/>
  <c r="G46" i="3"/>
  <c r="H46" i="3" s="1"/>
  <c r="I46" i="3" s="1"/>
  <c r="K46" i="3"/>
  <c r="J45" i="3"/>
  <c r="J46" i="3"/>
  <c r="J49" i="3"/>
  <c r="J47" i="3"/>
  <c r="J44" i="3"/>
  <c r="J48" i="3"/>
  <c r="E54" i="3"/>
  <c r="I39" i="3"/>
  <c r="G52" i="3"/>
  <c r="G141" i="3" s="1"/>
  <c r="G148" i="3" s="1"/>
  <c r="F52" i="3"/>
  <c r="F148" i="3" s="1"/>
  <c r="H38" i="3"/>
  <c r="I38" i="3" s="1"/>
  <c r="E52" i="3"/>
  <c r="E141" i="3" s="1"/>
  <c r="E148" i="3" s="1"/>
  <c r="I55" i="3" l="1"/>
  <c r="I56" i="3" s="1"/>
  <c r="I57" i="3" s="1"/>
  <c r="I149" i="3" s="1"/>
  <c r="H20" i="9" s="1"/>
  <c r="J55" i="3"/>
  <c r="J56" i="3" s="1"/>
  <c r="J57" i="3" s="1"/>
  <c r="L55" i="3"/>
  <c r="L56" i="3" s="1"/>
  <c r="L57" i="3" s="1"/>
  <c r="H55" i="3"/>
  <c r="H56" i="3" s="1"/>
  <c r="H57" i="3" s="1"/>
  <c r="K55" i="3"/>
  <c r="K56" i="3" s="1"/>
  <c r="K57" i="3" s="1"/>
  <c r="M55" i="3"/>
  <c r="M56" i="3" s="1"/>
  <c r="M57" i="3" s="1"/>
  <c r="F92" i="3"/>
  <c r="F93" i="3" s="1"/>
  <c r="G92" i="3"/>
  <c r="E92" i="3"/>
  <c r="E93" i="3" s="1"/>
  <c r="E128" i="3"/>
  <c r="E130" i="3" s="1"/>
  <c r="D55" i="3"/>
  <c r="E55" i="3"/>
  <c r="I145" i="3" l="1"/>
  <c r="H28" i="9"/>
  <c r="H29" i="9"/>
  <c r="L149" i="3"/>
  <c r="K20" i="9" s="1"/>
  <c r="L145" i="3"/>
  <c r="M149" i="3"/>
  <c r="L20" i="9" s="1"/>
  <c r="M145" i="3"/>
  <c r="J149" i="3"/>
  <c r="I20" i="9" s="1"/>
  <c r="J145" i="3"/>
  <c r="K149" i="3"/>
  <c r="J20" i="9" s="1"/>
  <c r="K145" i="3"/>
  <c r="H149" i="3"/>
  <c r="G20" i="9" s="1"/>
  <c r="H145" i="3"/>
  <c r="G93" i="3"/>
  <c r="G55" i="3"/>
  <c r="F55" i="3"/>
  <c r="I28" i="9" l="1"/>
  <c r="I29" i="9"/>
  <c r="J28" i="9"/>
  <c r="J29" i="9"/>
  <c r="L28" i="9"/>
  <c r="L29" i="9"/>
  <c r="G28" i="9"/>
  <c r="G29" i="9"/>
  <c r="K28" i="9"/>
  <c r="K29" i="9"/>
  <c r="F56" i="3"/>
  <c r="E56" i="3"/>
  <c r="G56" i="3"/>
  <c r="D56" i="3"/>
  <c r="G57" i="3" l="1"/>
  <c r="D57" i="3"/>
  <c r="E57" i="3"/>
  <c r="F57" i="3"/>
  <c r="F149" i="3" l="1"/>
  <c r="E20" i="9" s="1"/>
  <c r="F145" i="3"/>
  <c r="E149" i="3"/>
  <c r="D20" i="9" s="1"/>
  <c r="E145" i="3"/>
  <c r="G149" i="3"/>
  <c r="F20" i="9" s="1"/>
  <c r="G145" i="3"/>
  <c r="D59" i="3"/>
  <c r="E28" i="9" l="1"/>
  <c r="E29" i="9"/>
  <c r="F28" i="9"/>
  <c r="F29" i="9"/>
  <c r="D28" i="9"/>
  <c r="D29" i="9"/>
  <c r="E90" i="3"/>
  <c r="D93" i="3" l="1"/>
  <c r="D95" i="3" l="1"/>
  <c r="D126" i="3" s="1"/>
  <c r="D128" i="3" l="1"/>
  <c r="D130" i="3" s="1"/>
  <c r="E126" i="3"/>
  <c r="D132" i="3" l="1"/>
  <c r="D145" i="3"/>
  <c r="D149" i="3"/>
  <c r="D151" i="3" s="1"/>
  <c r="C20" i="9" l="1"/>
  <c r="C28" i="9" l="1"/>
  <c r="C31" i="9" s="1"/>
  <c r="E8" i="12" s="1"/>
  <c r="C7" i="13" s="1"/>
  <c r="E7" i="13" s="1"/>
  <c r="E14" i="12" s="1"/>
  <c r="C29" i="9"/>
  <c r="C32" i="9" l="1"/>
</calcChain>
</file>

<file path=xl/sharedStrings.xml><?xml version="1.0" encoding="utf-8"?>
<sst xmlns="http://schemas.openxmlformats.org/spreadsheetml/2006/main" count="456" uniqueCount="196">
  <si>
    <t xml:space="preserve"> </t>
  </si>
  <si>
    <t xml:space="preserve"> (prijzen exclusief BTW)</t>
  </si>
  <si>
    <t>Artikelnummer</t>
  </si>
  <si>
    <t>Versie</t>
  </si>
  <si>
    <t>Omschrijving</t>
  </si>
  <si>
    <t>Dimensionering</t>
  </si>
  <si>
    <t>Korting</t>
  </si>
  <si>
    <t xml:space="preserve">"&gt;" meer dan </t>
  </si>
  <si>
    <t>aantal</t>
  </si>
  <si>
    <t>staffel</t>
  </si>
  <si>
    <t xml:space="preserve">van </t>
  </si>
  <si>
    <t>tot en met</t>
  </si>
  <si>
    <t>Uitbreiding</t>
  </si>
  <si>
    <t>STAFFEL 1</t>
  </si>
  <si>
    <t>STAFFEL 2</t>
  </si>
  <si>
    <t>&gt;</t>
  </si>
  <si>
    <t>STAFFEL 3</t>
  </si>
  <si>
    <t>STAFFEL 4</t>
  </si>
  <si>
    <t>STAFFEL 5</t>
  </si>
  <si>
    <t>STAFFEL 6</t>
  </si>
  <si>
    <t>STAFFEL 7</t>
  </si>
  <si>
    <t>STAFFEL 8</t>
  </si>
  <si>
    <t>STAFFEL 9</t>
  </si>
  <si>
    <t>STAFFEL 10</t>
  </si>
  <si>
    <t>STAFFEL 11</t>
  </si>
  <si>
    <t>STAFFEL 12</t>
  </si>
  <si>
    <t>Uitbreiding aantal gebruikers</t>
  </si>
  <si>
    <t>Vrije velden voor toelichting / onderbouwing / Licentie, Onderhoud &amp; Support en overige kosten.</t>
  </si>
  <si>
    <t>Naam / Omschrijving</t>
  </si>
  <si>
    <t>Inclusief documentatie</t>
  </si>
  <si>
    <t>Omschrijving / specificatie</t>
  </si>
  <si>
    <t>Bruto
Fixed price</t>
  </si>
  <si>
    <t>Tarief 
per groep</t>
  </si>
  <si>
    <t>aantal
 sessies</t>
  </si>
  <si>
    <t>Inclusief documentatie om zelfstandig opleidingen te verzorgen 
Aantal personen: 20</t>
  </si>
  <si>
    <t>Leveranciers Cash Out</t>
  </si>
  <si>
    <t>Kostenelementen</t>
  </si>
  <si>
    <t>Totaaloverzicht</t>
  </si>
  <si>
    <t>Opleiding</t>
  </si>
  <si>
    <t>gebruik per jaar</t>
  </si>
  <si>
    <t>Cumulatief</t>
  </si>
  <si>
    <t>uurtarief Consultant</t>
  </si>
  <si>
    <t>aantal benodigde dagen</t>
  </si>
  <si>
    <t>Tarief</t>
  </si>
  <si>
    <t>Kosten</t>
  </si>
  <si>
    <t>users</t>
  </si>
  <si>
    <t>Opleidingen</t>
  </si>
  <si>
    <t>Wij vragen u een staffelvolume in te vullen tot minimaal 300 users</t>
  </si>
  <si>
    <t>per staffel</t>
  </si>
  <si>
    <t>over totaal aantal</t>
  </si>
  <si>
    <t>cumulatief</t>
  </si>
  <si>
    <t>inclusief</t>
  </si>
  <si>
    <t>korting</t>
  </si>
  <si>
    <t>opleidingstarief per medewerker</t>
  </si>
  <si>
    <t>Fictief aantal gebruikers cumulatief</t>
  </si>
  <si>
    <t>Totaal</t>
  </si>
  <si>
    <t>scenarioberekening</t>
  </si>
  <si>
    <t>Dimensioneringsscenario</t>
  </si>
  <si>
    <t>Ondersteuning bij Realisatie</t>
  </si>
  <si>
    <t>naam Inschrijver:</t>
  </si>
  <si>
    <t>jaar 1</t>
  </si>
  <si>
    <t>jaar 2</t>
  </si>
  <si>
    <t>jaar 3</t>
  </si>
  <si>
    <t>jaar 4</t>
  </si>
  <si>
    <t>1a</t>
  </si>
  <si>
    <t>1b</t>
  </si>
  <si>
    <t>1c</t>
  </si>
  <si>
    <t>Wij vragen u een staffelvolume in te vullen tot minimaal 200 users</t>
  </si>
  <si>
    <t>Heavy users</t>
  </si>
  <si>
    <t>Light users</t>
  </si>
  <si>
    <t>Wij vragen u een staffelvolume in te vullen tot minimaal 2.000 users</t>
  </si>
  <si>
    <t>NB Opdrachtgever verwacht dat Opdrachtnemer geen tarief vraagt voor deze userrol. Is dat correct dan kunt u hier €0,- invullen.</t>
  </si>
  <si>
    <t>Goedkeurder rol</t>
  </si>
  <si>
    <t>heavy user</t>
  </si>
  <si>
    <t>light user</t>
  </si>
  <si>
    <t>goedkeurder rol</t>
  </si>
  <si>
    <t>Aan opdracht gerelateerde adviezen en ondersteuning</t>
  </si>
  <si>
    <t>Realisatie</t>
  </si>
  <si>
    <t xml:space="preserve">Aantal op te leiden medewerkers: </t>
  </si>
  <si>
    <t>Inrichting van de Oplossing met resultaatsverplichting</t>
  </si>
  <si>
    <t>Europese Aanbesteding Inkoop-, contract- en Leveranciersmanagement voorziening</t>
  </si>
  <si>
    <t>kenmerk IUC 22-033</t>
  </si>
  <si>
    <t>Productgerelateerde Consultancy</t>
  </si>
  <si>
    <t>Subscriptions</t>
  </si>
  <si>
    <t>Staffel Subscriptions</t>
  </si>
  <si>
    <t>Grondslag Subscription</t>
  </si>
  <si>
    <t>Basisprijs Subscription</t>
  </si>
  <si>
    <t>Prijs per Subscription</t>
  </si>
  <si>
    <t xml:space="preserve"> Totaal prijs Subscriptions</t>
  </si>
  <si>
    <t>Staffel Subscription</t>
  </si>
  <si>
    <t>Jaar 1</t>
  </si>
  <si>
    <t>Jaar 2</t>
  </si>
  <si>
    <t>Jaar 3</t>
  </si>
  <si>
    <t>Jaar 4</t>
  </si>
  <si>
    <t>Subscriptions per goedkeurder</t>
  </si>
  <si>
    <t>Subscriptions per Heavy User</t>
  </si>
  <si>
    <t>Subscriptions per Light User</t>
  </si>
  <si>
    <t>Kosten Subscritions</t>
  </si>
  <si>
    <t>Subscritions op basis van onbeperkt gebruik</t>
  </si>
  <si>
    <t>Grondslag Subscriptions</t>
  </si>
  <si>
    <t>Onbeperkt gebruik</t>
  </si>
  <si>
    <t>Uw prijs bij een maximum aantal heavy users van 150, een aantal light users van 250 en 2.000 goedkeurdersrollen.</t>
  </si>
  <si>
    <r>
      <t>Toelichting / onderbouwing</t>
    </r>
    <r>
      <rPr>
        <sz val="12"/>
        <color theme="1"/>
        <rFont val="RijksoverheidSansHeading"/>
        <family val="2"/>
      </rPr>
      <t xml:space="preserve"> </t>
    </r>
  </si>
  <si>
    <t>Benodigde componenten</t>
  </si>
  <si>
    <t>Produktnaam Programmatuur</t>
  </si>
  <si>
    <t xml:space="preserve"> (Tarieven exclusief BTW)</t>
  </si>
  <si>
    <t>jaar 5</t>
  </si>
  <si>
    <t>jaar 6</t>
  </si>
  <si>
    <t>jaar 7</t>
  </si>
  <si>
    <t>jaar 8</t>
  </si>
  <si>
    <t>jaar 9</t>
  </si>
  <si>
    <t>jaar 10</t>
  </si>
  <si>
    <t>Jaar 5</t>
  </si>
  <si>
    <t>Jaar 6</t>
  </si>
  <si>
    <t>Jaar 7</t>
  </si>
  <si>
    <t>Jaar 8</t>
  </si>
  <si>
    <t>Jaar 9</t>
  </si>
  <si>
    <t>Jaar 10</t>
  </si>
  <si>
    <t>Totale cash out 10 jaren</t>
  </si>
  <si>
    <t>Totalen voor alle users/gebruikers</t>
  </si>
  <si>
    <t>Productgerelateerde consultancy  &amp; Stand by</t>
  </si>
  <si>
    <t># uren per jaar</t>
  </si>
  <si>
    <t>Kosten per jaar</t>
  </si>
  <si>
    <t>Vergelijkingswaarde ex BTW</t>
  </si>
  <si>
    <t>Vergelijkingswaarde incl BTW</t>
  </si>
  <si>
    <r>
      <rPr>
        <b/>
        <sz val="10"/>
        <color theme="1"/>
        <rFont val="RijksoverheidSansHeading"/>
        <family val="2"/>
      </rPr>
      <t xml:space="preserve">Subscriptions per user                    </t>
    </r>
    <r>
      <rPr>
        <sz val="10"/>
        <color theme="1"/>
        <rFont val="RijksoverheidSansHeading"/>
        <family val="2"/>
      </rPr>
      <t>Totaal 1a + 1b + 1c</t>
    </r>
  </si>
  <si>
    <t>Geschatte cash out over 10 jaar</t>
  </si>
  <si>
    <t>Het aantal gestelde opleidingen is indicatief en bedoeld ter vergelijking, derhalve geldt ook geen afnameverplichting;
Tevens kunnen aan deze schattingen geen rechten worden ontleend.</t>
  </si>
  <si>
    <t>Werkzaamheden Consultant betreffen advies en ondersteuning t.a.v. optimale inzet van de Oplossing binnen de bestaande tactische inkoopprocessen. 
Afhankelijk van de noodzaak tot en de eenvoud van benodigde aanpassingen wordt een beroep gedaan op een Consultant. 
Het aantal gestelde uren is bedoeld ter vergelijking, derhalve geldt ook geen afnameverplichting. 
Het tarief is inclusief reis-en verblijfkosten.
Aan deze schattingen kunnen geen rechten worden ontleend.</t>
  </si>
  <si>
    <t>uurtarief stand-by (Zie bijlage A, paragraaf 9.1.5, tabel 5)</t>
  </si>
  <si>
    <t>BPK-Grafiek</t>
  </si>
  <si>
    <t>Kenmerk: IUC22-033</t>
  </si>
  <si>
    <t>(Prijzen exclusief BTW)</t>
  </si>
  <si>
    <t>Vergelijkingswaarde</t>
  </si>
  <si>
    <t xml:space="preserve">      Indicatie eigen score</t>
  </si>
  <si>
    <t>Score Kwaliteit</t>
  </si>
  <si>
    <t>Procenten</t>
  </si>
  <si>
    <t xml:space="preserve">Kwaliteit in eisen </t>
  </si>
  <si>
    <t>%</t>
  </si>
  <si>
    <r>
      <t xml:space="preserve">Eigen inschatting score kwaliteit </t>
    </r>
    <r>
      <rPr>
        <vertAlign val="superscript"/>
        <sz val="11"/>
        <color theme="1"/>
        <rFont val="Verdana"/>
        <family val="2"/>
      </rPr>
      <t>*1</t>
    </r>
  </si>
  <si>
    <t>Totaal kwaliteit</t>
  </si>
  <si>
    <t>Indicatie BPK-score</t>
  </si>
  <si>
    <t>*1</t>
  </si>
  <si>
    <t>Opbouw Score voor kwaliteit</t>
  </si>
  <si>
    <t>Punten</t>
  </si>
  <si>
    <t xml:space="preserve">Eisen </t>
  </si>
  <si>
    <t>Wensen</t>
  </si>
  <si>
    <t>Hulpdata Grafiek Superformule</t>
  </si>
  <si>
    <t>Hulpvelden</t>
  </si>
  <si>
    <t>Uw inschrijving</t>
  </si>
  <si>
    <t>LET OP  !!!</t>
  </si>
  <si>
    <r>
      <t xml:space="preserve">Voordat de TAB-bladen </t>
    </r>
    <r>
      <rPr>
        <i/>
        <sz val="12"/>
        <color theme="0" tint="-0.14996795556505021"/>
        <rFont val="Verdana"/>
        <family val="2"/>
      </rPr>
      <t>"TBV PRIJSMODEL (1)"</t>
    </r>
    <r>
      <rPr>
        <sz val="12"/>
        <color theme="0" tint="-0.14996795556505021"/>
        <rFont val="Verdana"/>
        <family val="2"/>
      </rPr>
      <t xml:space="preserve"> EN </t>
    </r>
    <r>
      <rPr>
        <i/>
        <sz val="12"/>
        <color theme="0" tint="-0.14996795556505021"/>
        <rFont val="Verdana"/>
        <family val="2"/>
      </rPr>
      <t>"TBV PRIJSMODEL (2)"</t>
    </r>
    <r>
      <rPr>
        <sz val="12"/>
        <color theme="0" tint="-0.14996795556505021"/>
        <rFont val="Verdana"/>
        <family val="2"/>
      </rPr>
      <t xml:space="preserve"> gekopieerd worden kan naar het Prijsmodel, moeten eerst onderstaande waarden ( oranje velden ) worden geselecteerd en worden gekopieerd en geplakt worden als WAARDEN (ctrl-C, plakken speciaal "waarden")</t>
    </r>
  </si>
  <si>
    <t>EVMI-punten</t>
  </si>
  <si>
    <t xml:space="preserve">P </t>
  </si>
  <si>
    <t>Q</t>
  </si>
  <si>
    <t>EMVI</t>
  </si>
  <si>
    <t>Ref</t>
  </si>
  <si>
    <t>Ref (boven)</t>
  </si>
  <si>
    <t>Ref (onder)</t>
  </si>
  <si>
    <t>EMVI-lijnen</t>
  </si>
  <si>
    <t>hulp=Q bij P=0</t>
  </si>
  <si>
    <t>Q berekend bij P=0 en EMVI=1</t>
  </si>
  <si>
    <t>P berekend uit Q en EMVI=1</t>
  </si>
  <si>
    <t>Q berekend bij P=0 en EMVI=0,9</t>
  </si>
  <si>
    <t>P berekend uit Q en EMVI=0,9</t>
  </si>
  <si>
    <t>Q berekend bij P=0 en EMVI=0,8</t>
  </si>
  <si>
    <t>P berekend uit Q en EMVI=0,8</t>
  </si>
  <si>
    <t>Q berekend bij P=0 en EMVI=0,7</t>
  </si>
  <si>
    <t>P berekend uit Q en EMVI=0,7</t>
  </si>
  <si>
    <t>Q berekend bij P=0 en EMVI=0,6</t>
  </si>
  <si>
    <t>P berekend uit Q en EMVI=0,6</t>
  </si>
  <si>
    <t>Q berekend bij P=0 en EMVI=1,1</t>
  </si>
  <si>
    <t>P berekend uit Q en EMVI=1,1</t>
  </si>
  <si>
    <t>Hulpvelden t.b.v grafiek</t>
  </si>
  <si>
    <t>Exponent</t>
  </si>
  <si>
    <t>Pref</t>
  </si>
  <si>
    <t>Qref</t>
  </si>
  <si>
    <t>Referentie</t>
  </si>
  <si>
    <t>Referentie (Qmax)</t>
  </si>
  <si>
    <t>Qmax</t>
  </si>
  <si>
    <t>Qmin</t>
  </si>
  <si>
    <t>Qwensen</t>
  </si>
  <si>
    <t>P</t>
  </si>
  <si>
    <t>LAQ</t>
  </si>
  <si>
    <t>genormaliseerd</t>
  </si>
  <si>
    <t>Bonus (extra)</t>
  </si>
  <si>
    <t>LAQ (norm)</t>
  </si>
  <si>
    <t>Qeisen</t>
  </si>
  <si>
    <t>Uw Inschrijving</t>
  </si>
  <si>
    <t>Qbonus</t>
  </si>
  <si>
    <t>Kosten meest gunstige scenario 
(1a+1b+1c of 2)</t>
  </si>
  <si>
    <t>Hieronder zijn een 2-tal mogelijkheden opgenomen voor het offreren van de Oplossing, te weten:
1 - Subscriptions op basis van Named Users, in de licentiesoorten Heavy user, Light user en Goedkeurder rol, desgewenst met gebruikmaking van een staffelkorting*;
2 - Subscriptions op basis van onbeperkt gebruik, met een bandbreedte tussen de 680 en 2400 gebruikers.
Wij vragen u zo mogelijk beide prijsstrategiën in te vullen. In de vergelijkingsprijs in het gunningsmodel wordt per jaar de laagste waarde meegenomen, conform het dimensioneringsscenario (geschatte ontwikkeling) van aantallen gebruikers hieronder. Dit scenario zal afwijken van de praktijk waarin afhankelijk van de werkelijke ontwikkeling van de behoefte en uw prijsstelling wordt overwogen welke contractvorm wordt gevolgd (zie uitvoeringseis 61).
*U kunt een Subscription eventueel met een staffelkorting aanbieden. In kolom E kunt u steeds de drempelwaarde van een staffel op nemen, met in kolom F de bijbehorende korting op de basisprijs per user. Biedt u geen staffel dan vult u enkel de basisprijs subscriotion per jaar in. De hoogste staffeltrede staat steeds automatisch ingevuld, behalve de eventueel bijbehorende korting. Wij vragen u volumes tot de genoemde minimale aantallen Users te beprijzen.</t>
  </si>
  <si>
    <t>Subscription</t>
  </si>
  <si>
    <t>Kosten per rol --&gt;  (Deze is tabel puur voor informatie doeleinden; bedragen worde niet naar de Samenvatting getransporteerd)</t>
  </si>
  <si>
    <t>Versie 1.1</t>
  </si>
  <si>
    <t>per Subscription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</si>
</sst>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4" formatCode="_ &quot;€&quot;\ * #,##0.00_ ;_ &quot;€&quot;\ * \-#,##0.00_ ;_ &quot;€&quot;\ * &quot;-&quot;??_ ;_ @_ "/>
    <numFmt numFmtId="43" formatCode="_ * #,##0.00_ ;_ * \-#,##0.00_ ;_ * &quot;-&quot;??_ ;_ @_ "/>
    <numFmt numFmtId="164" formatCode="&quot;€&quot;\ #,##0.00_-"/>
    <numFmt numFmtId="165" formatCode="0_ ;\-0\ "/>
    <numFmt numFmtId="166" formatCode="_-* #,##0_-;_-* #,##0\-;_-* &quot;-&quot;??_-;_-@_-"/>
    <numFmt numFmtId="167" formatCode="0.0%"/>
    <numFmt numFmtId="168" formatCode="#,##0_ ;\-#,##0\ "/>
    <numFmt numFmtId="169" formatCode="_-* #,##0.00_-;_-* #,##0.00\-;_-* &quot;-&quot;??_-;_-@_-"/>
    <numFmt numFmtId="170" formatCode="_ * #,##0_ ;_ * \-#,##0_ ;_ * &quot;-&quot;??_ ;_ @_ "/>
    <numFmt numFmtId="171" formatCode="_(&quot;€&quot;* #,##0.00_);_(&quot;€&quot;* \(#,##0.00\);_(&quot;€&quot;* &quot;-&quot;??_);_(@_)"/>
    <numFmt numFmtId="172" formatCode="_(* #,##0.00_);_(* \(#,##0.00\);_(* &quot;-&quot;??_);_(@_)"/>
    <numFmt numFmtId="173" formatCode="&quot;€&quot;#,##0.00_);\(&quot;€&quot;#,##0.00\)"/>
    <numFmt numFmtId="174" formatCode="0.0"/>
    <numFmt numFmtId="175" formatCode="#,##0.0"/>
    <numFmt numFmtId="176" formatCode="0.000"/>
    <numFmt numFmtId="177" formatCode="_ &quot;€&quot;\ * #,##0_ ;_ &quot;€&quot;\ * \-#,##0_ ;_ &quot;€&quot;\ * &quot;-&quot;??_ ;_ @_ "/>
  </numFmts>
  <fonts count="60" x14ac:knownFonts="1">
    <font>
      <sz val="11"/>
      <color theme="1"/>
      <name val="Calibri"/>
      <family val="2"/>
      <scheme val="minor"/>
    </font>
    <font>
      <sz val="11"/>
      <color theme="1"/>
      <name val="Calibri"/>
      <family val="2"/>
      <scheme val="minor"/>
    </font>
    <font>
      <sz val="10"/>
      <name val="Arial"/>
      <family val="2"/>
    </font>
    <font>
      <sz val="9"/>
      <color theme="1"/>
      <name val="Verdana"/>
      <family val="2"/>
    </font>
    <font>
      <sz val="8"/>
      <name val="Calibri"/>
      <family val="2"/>
      <scheme val="minor"/>
    </font>
    <font>
      <sz val="8"/>
      <name val="RijksoverheidSansHeading"/>
      <family val="2"/>
    </font>
    <font>
      <b/>
      <u/>
      <sz val="10"/>
      <color theme="1"/>
      <name val="RijksoverheidSansHeading"/>
      <family val="2"/>
    </font>
    <font>
      <sz val="10"/>
      <color theme="1"/>
      <name val="RijksoverheidSansHeading"/>
      <family val="2"/>
    </font>
    <font>
      <b/>
      <sz val="18"/>
      <color theme="1"/>
      <name val="RijksoverheidSansHeading"/>
      <family val="2"/>
    </font>
    <font>
      <b/>
      <sz val="10"/>
      <color theme="0"/>
      <name val="RijksoverheidSansHeading"/>
      <family val="2"/>
    </font>
    <font>
      <b/>
      <sz val="14"/>
      <color theme="1"/>
      <name val="RijksoverheidSansHeading"/>
      <family val="2"/>
    </font>
    <font>
      <b/>
      <sz val="10"/>
      <color theme="1"/>
      <name val="RijksoverheidSansHeading"/>
      <family val="2"/>
    </font>
    <font>
      <sz val="10"/>
      <color indexed="9"/>
      <name val="RijksoverheidSansHeading"/>
      <family val="2"/>
    </font>
    <font>
      <sz val="10"/>
      <name val="RijksoverheidSansHeading"/>
      <family val="2"/>
    </font>
    <font>
      <b/>
      <sz val="8"/>
      <color indexed="10"/>
      <name val="RijksoverheidSansHeading"/>
      <family val="2"/>
    </font>
    <font>
      <b/>
      <sz val="10"/>
      <name val="RijksoverheidSansHeading"/>
      <family val="2"/>
    </font>
    <font>
      <b/>
      <sz val="14"/>
      <name val="RijksoverheidSansHeading"/>
      <family val="2"/>
    </font>
    <font>
      <b/>
      <sz val="12"/>
      <color theme="1"/>
      <name val="RijksoverheidSansHeading"/>
      <family val="2"/>
    </font>
    <font>
      <b/>
      <sz val="18"/>
      <color indexed="10"/>
      <name val="RijksoverheidSansHeading"/>
      <family val="2"/>
    </font>
    <font>
      <b/>
      <sz val="8"/>
      <color theme="1"/>
      <name val="RijksoverheidSansHeading"/>
      <family val="2"/>
    </font>
    <font>
      <b/>
      <sz val="16"/>
      <color theme="0"/>
      <name val="RijksoverheidSansHeading"/>
      <family val="2"/>
    </font>
    <font>
      <b/>
      <sz val="11"/>
      <color theme="1"/>
      <name val="RijksoverheidSansHeading"/>
      <family val="2"/>
    </font>
    <font>
      <sz val="11"/>
      <color theme="1"/>
      <name val="RijksoverheidSansHeading"/>
      <family val="2"/>
    </font>
    <font>
      <b/>
      <sz val="12"/>
      <color indexed="10"/>
      <name val="RijksoverheidSansHeading"/>
      <family val="2"/>
    </font>
    <font>
      <sz val="8"/>
      <color theme="1"/>
      <name val="RijksoverheidSansHeading"/>
      <family val="2"/>
    </font>
    <font>
      <sz val="8"/>
      <color indexed="8"/>
      <name val="RijksoverheidSansHeading"/>
      <family val="2"/>
    </font>
    <font>
      <b/>
      <sz val="8"/>
      <color theme="0"/>
      <name val="RijksoverheidSansHeading"/>
      <family val="2"/>
    </font>
    <font>
      <sz val="10"/>
      <color indexed="8"/>
      <name val="RijksoverheidSansHeading"/>
      <family val="2"/>
    </font>
    <font>
      <i/>
      <sz val="8"/>
      <color theme="1"/>
      <name val="RijksoverheidSansHeading"/>
      <family val="2"/>
    </font>
    <font>
      <sz val="10"/>
      <color theme="0"/>
      <name val="RijksoverheidSansHeading"/>
      <family val="2"/>
    </font>
    <font>
      <sz val="12"/>
      <color theme="1"/>
      <name val="RijksoverheidSansHeading"/>
      <family val="2"/>
    </font>
    <font>
      <b/>
      <i/>
      <sz val="10"/>
      <color theme="1"/>
      <name val="RijksoverheidSansHeading"/>
      <family val="2"/>
    </font>
    <font>
      <i/>
      <sz val="10"/>
      <name val="RijksoverheidSansHeading"/>
      <family val="2"/>
    </font>
    <font>
      <b/>
      <i/>
      <sz val="10"/>
      <name val="RijksoverheidSansHeading"/>
      <family val="2"/>
    </font>
    <font>
      <b/>
      <sz val="8"/>
      <name val="RijksoverheidSansHeading"/>
      <family val="2"/>
    </font>
    <font>
      <b/>
      <sz val="12"/>
      <name val="RijksoverheidSansHeading"/>
      <family val="2"/>
    </font>
    <font>
      <b/>
      <sz val="16"/>
      <name val="RijksoverheidSansHeading"/>
      <family val="2"/>
    </font>
    <font>
      <sz val="20"/>
      <name val="RijksoverheidSansHeading"/>
      <family val="2"/>
    </font>
    <font>
      <sz val="8"/>
      <name val="Verdana"/>
      <family val="2"/>
    </font>
    <font>
      <sz val="11"/>
      <color theme="1"/>
      <name val="Verdana"/>
      <family val="2"/>
    </font>
    <font>
      <sz val="10"/>
      <color theme="1"/>
      <name val="Verdana"/>
      <family val="2"/>
    </font>
    <font>
      <b/>
      <sz val="14"/>
      <color theme="1"/>
      <name val="Verdana"/>
      <family val="2"/>
    </font>
    <font>
      <b/>
      <sz val="20"/>
      <color theme="0"/>
      <name val="Verdana"/>
      <family val="2"/>
    </font>
    <font>
      <b/>
      <sz val="11"/>
      <color theme="1"/>
      <name val="Verdana"/>
      <family val="2"/>
    </font>
    <font>
      <i/>
      <sz val="10"/>
      <color theme="1"/>
      <name val="Verdana"/>
      <family val="2"/>
    </font>
    <font>
      <sz val="10"/>
      <name val="Verdana"/>
      <family val="2"/>
    </font>
    <font>
      <sz val="11"/>
      <color theme="1"/>
      <name val="Arial"/>
      <family val="2"/>
    </font>
    <font>
      <i/>
      <sz val="11"/>
      <color theme="1"/>
      <name val="Verdana"/>
      <family val="2"/>
    </font>
    <font>
      <vertAlign val="superscript"/>
      <sz val="11"/>
      <color theme="1"/>
      <name val="Verdana"/>
      <family val="2"/>
    </font>
    <font>
      <b/>
      <i/>
      <sz val="11"/>
      <color theme="1"/>
      <name val="Verdana"/>
      <family val="2"/>
    </font>
    <font>
      <sz val="11"/>
      <color theme="0" tint="-0.14996795556505021"/>
      <name val="Calibri"/>
      <family val="2"/>
      <scheme val="minor"/>
    </font>
    <font>
      <sz val="11"/>
      <color theme="0" tint="-0.14996795556505021"/>
      <name val="Verdana"/>
      <family val="2"/>
    </font>
    <font>
      <sz val="24"/>
      <color theme="0" tint="-0.14996795556505021"/>
      <name val="Verdana"/>
      <family val="2"/>
    </font>
    <font>
      <b/>
      <sz val="11"/>
      <color theme="0" tint="-0.14996795556505021"/>
      <name val="Verdana"/>
      <family val="2"/>
    </font>
    <font>
      <i/>
      <sz val="11"/>
      <color theme="0" tint="-0.14996795556505021"/>
      <name val="Verdana"/>
      <family val="2"/>
    </font>
    <font>
      <b/>
      <sz val="12"/>
      <color theme="0" tint="-0.14996795556505021"/>
      <name val="Verdana"/>
      <family val="2"/>
    </font>
    <font>
      <sz val="12"/>
      <color theme="0" tint="-0.14996795556505021"/>
      <name val="Verdana"/>
      <family val="2"/>
    </font>
    <font>
      <i/>
      <sz val="12"/>
      <color theme="0" tint="-0.14996795556505021"/>
      <name val="Verdana"/>
      <family val="2"/>
    </font>
    <font>
      <b/>
      <sz val="11"/>
      <color indexed="10"/>
      <name val="RijksoverheidSansHeading"/>
      <family val="2"/>
    </font>
    <font>
      <b/>
      <sz val="10"/>
      <color rgb="FFFF0000"/>
      <name val="RijksoverheidSansHeading"/>
      <family val="2"/>
    </font>
  </fonts>
  <fills count="12">
    <fill>
      <patternFill patternType="none"/>
    </fill>
    <fill>
      <patternFill patternType="gray125"/>
    </fill>
    <fill>
      <patternFill patternType="solid">
        <fgColor rgb="FF8FCAE7"/>
        <bgColor indexed="64"/>
      </patternFill>
    </fill>
    <fill>
      <patternFill patternType="solid">
        <fgColor indexed="43"/>
        <bgColor indexed="64"/>
      </patternFill>
    </fill>
    <fill>
      <patternFill patternType="solid">
        <fgColor theme="0"/>
        <bgColor indexed="64"/>
      </patternFill>
    </fill>
    <fill>
      <patternFill patternType="solid">
        <fgColor rgb="FF92D050"/>
        <bgColor indexed="64"/>
      </patternFill>
    </fill>
    <fill>
      <patternFill patternType="solid">
        <fgColor indexed="9"/>
        <bgColor indexed="64"/>
      </patternFill>
    </fill>
    <fill>
      <patternFill patternType="solid">
        <fgColor rgb="FF00B050"/>
        <bgColor indexed="64"/>
      </patternFill>
    </fill>
    <fill>
      <patternFill patternType="solid">
        <fgColor rgb="FFFFFF99"/>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6"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xf numFmtId="169" fontId="2" fillId="0" borderId="0" applyFont="0" applyFill="0" applyBorder="0" applyAlignment="0" applyProtection="0"/>
    <xf numFmtId="9" fontId="2" fillId="0" borderId="0" applyFont="0" applyFill="0" applyBorder="0" applyAlignment="0" applyProtection="0"/>
    <xf numFmtId="0" fontId="3" fillId="0" borderId="0"/>
    <xf numFmtId="171" fontId="1" fillId="0" borderId="0" applyFont="0" applyFill="0" applyBorder="0" applyAlignment="0" applyProtection="0"/>
    <xf numFmtId="0" fontId="1" fillId="0" borderId="0"/>
    <xf numFmtId="172" fontId="1" fillId="0" borderId="0" applyFont="0" applyFill="0" applyBorder="0" applyAlignment="0" applyProtection="0"/>
  </cellStyleXfs>
  <cellXfs count="406">
    <xf numFmtId="0" fontId="0" fillId="0" borderId="0" xfId="0"/>
    <xf numFmtId="0" fontId="5" fillId="0" borderId="0" xfId="0" applyFont="1" applyAlignment="1" applyProtection="1">
      <alignment vertical="top"/>
    </xf>
    <xf numFmtId="0" fontId="6" fillId="2" borderId="0" xfId="0" applyFont="1" applyFill="1" applyAlignment="1" applyProtection="1">
      <alignment horizontal="right" vertical="top"/>
    </xf>
    <xf numFmtId="0" fontId="7" fillId="2" borderId="0" xfId="0" applyFont="1" applyFill="1" applyAlignment="1" applyProtection="1">
      <alignment vertical="top"/>
    </xf>
    <xf numFmtId="0" fontId="8" fillId="2" borderId="0" xfId="0" applyFont="1" applyFill="1" applyAlignment="1" applyProtection="1">
      <alignment vertical="top"/>
    </xf>
    <xf numFmtId="0" fontId="9" fillId="2" borderId="0" xfId="0" applyFont="1" applyFill="1" applyAlignment="1" applyProtection="1">
      <alignment vertical="top"/>
    </xf>
    <xf numFmtId="0" fontId="11" fillId="2" borderId="0" xfId="0" applyFont="1" applyFill="1" applyAlignment="1" applyProtection="1">
      <alignment vertical="top"/>
    </xf>
    <xf numFmtId="0" fontId="6" fillId="2" borderId="0" xfId="0" applyFont="1" applyFill="1" applyAlignment="1" applyProtection="1">
      <alignment vertical="top"/>
    </xf>
    <xf numFmtId="0" fontId="12" fillId="2" borderId="0" xfId="0" applyFont="1" applyFill="1" applyAlignment="1" applyProtection="1">
      <alignment vertical="top"/>
    </xf>
    <xf numFmtId="164" fontId="5" fillId="0" borderId="0" xfId="0" applyNumberFormat="1" applyFont="1" applyAlignment="1" applyProtection="1">
      <alignment vertical="top"/>
    </xf>
    <xf numFmtId="44" fontId="5" fillId="0" borderId="0" xfId="2" applyFont="1" applyAlignment="1" applyProtection="1">
      <alignment horizontal="left" vertical="top"/>
    </xf>
    <xf numFmtId="1" fontId="13" fillId="0" borderId="4" xfId="0" applyNumberFormat="1" applyFont="1" applyFill="1" applyBorder="1" applyAlignment="1" applyProtection="1">
      <alignment vertical="top"/>
    </xf>
    <xf numFmtId="1" fontId="5" fillId="0" borderId="4" xfId="0" applyNumberFormat="1" applyFont="1" applyFill="1" applyBorder="1" applyAlignment="1" applyProtection="1">
      <alignment vertical="top"/>
    </xf>
    <xf numFmtId="1" fontId="5" fillId="0" borderId="4" xfId="0" applyNumberFormat="1" applyFont="1" applyFill="1" applyBorder="1" applyAlignment="1" applyProtection="1">
      <alignment horizontal="right" vertical="top"/>
    </xf>
    <xf numFmtId="1" fontId="13" fillId="0" borderId="0" xfId="0" applyNumberFormat="1" applyFont="1" applyFill="1" applyBorder="1" applyAlignment="1" applyProtection="1">
      <alignment vertical="top"/>
    </xf>
    <xf numFmtId="1" fontId="5" fillId="0" borderId="0" xfId="0" applyNumberFormat="1" applyFont="1" applyFill="1" applyBorder="1" applyAlignment="1" applyProtection="1">
      <alignment vertical="top"/>
    </xf>
    <xf numFmtId="1" fontId="5" fillId="0" borderId="0" xfId="0" applyNumberFormat="1" applyFont="1" applyFill="1" applyBorder="1" applyAlignment="1" applyProtection="1">
      <alignment horizontal="right" vertical="top"/>
    </xf>
    <xf numFmtId="0" fontId="14" fillId="0" borderId="0" xfId="0" applyFont="1" applyAlignment="1" applyProtection="1">
      <alignment vertical="top"/>
    </xf>
    <xf numFmtId="0" fontId="10" fillId="2" borderId="6" xfId="0" applyFont="1" applyFill="1" applyBorder="1" applyAlignment="1" applyProtection="1">
      <alignment horizontal="left" vertical="top"/>
    </xf>
    <xf numFmtId="164" fontId="7" fillId="2" borderId="7" xfId="0" applyNumberFormat="1" applyFont="1" applyFill="1" applyBorder="1" applyAlignment="1" applyProtection="1">
      <alignment horizontal="right" vertical="top"/>
    </xf>
    <xf numFmtId="164" fontId="7" fillId="2" borderId="7" xfId="0" applyNumberFormat="1" applyFont="1" applyFill="1" applyBorder="1" applyAlignment="1" applyProtection="1">
      <alignment vertical="top"/>
    </xf>
    <xf numFmtId="164" fontId="7" fillId="2" borderId="8" xfId="0" applyNumberFormat="1" applyFont="1" applyFill="1" applyBorder="1" applyAlignment="1" applyProtection="1">
      <alignment vertical="top"/>
    </xf>
    <xf numFmtId="0" fontId="11" fillId="2" borderId="15" xfId="0" applyFont="1" applyFill="1" applyBorder="1" applyAlignment="1" applyProtection="1">
      <alignment vertical="top"/>
    </xf>
    <xf numFmtId="1" fontId="11" fillId="2" borderId="10" xfId="0" applyNumberFormat="1" applyFont="1" applyFill="1" applyBorder="1" applyAlignment="1" applyProtection="1">
      <alignment horizontal="right" vertical="top"/>
    </xf>
    <xf numFmtId="0" fontId="11" fillId="2" borderId="10" xfId="0" applyNumberFormat="1" applyFont="1" applyFill="1" applyBorder="1" applyAlignment="1" applyProtection="1">
      <alignment horizontal="right" vertical="top"/>
    </xf>
    <xf numFmtId="0" fontId="11" fillId="2" borderId="11" xfId="0" applyNumberFormat="1" applyFont="1" applyFill="1" applyBorder="1" applyAlignment="1" applyProtection="1">
      <alignment horizontal="right" vertical="top"/>
    </xf>
    <xf numFmtId="0" fontId="11" fillId="2" borderId="5" xfId="0" applyFont="1" applyFill="1" applyBorder="1" applyAlignment="1" applyProtection="1">
      <alignment horizontal="right" vertical="top"/>
    </xf>
    <xf numFmtId="0" fontId="13" fillId="0" borderId="1" xfId="0" applyFont="1" applyFill="1" applyBorder="1" applyAlignment="1" applyProtection="1">
      <alignment vertical="top"/>
    </xf>
    <xf numFmtId="0" fontId="15" fillId="2" borderId="3" xfId="0" applyFont="1" applyFill="1" applyBorder="1" applyAlignment="1" applyProtection="1">
      <alignment horizontal="right" vertical="top"/>
    </xf>
    <xf numFmtId="0" fontId="11" fillId="2" borderId="15" xfId="0" applyFont="1" applyFill="1" applyBorder="1" applyAlignment="1" applyProtection="1">
      <alignment horizontal="right" vertical="top"/>
    </xf>
    <xf numFmtId="44" fontId="13" fillId="0" borderId="1" xfId="2" applyFont="1" applyFill="1" applyBorder="1" applyAlignment="1" applyProtection="1">
      <alignment vertical="top"/>
    </xf>
    <xf numFmtId="0" fontId="11" fillId="2" borderId="9" xfId="0" applyFont="1" applyFill="1" applyBorder="1" applyAlignment="1" applyProtection="1">
      <alignment horizontal="right" vertical="top"/>
    </xf>
    <xf numFmtId="1" fontId="5" fillId="0" borderId="16" xfId="0" applyNumberFormat="1" applyFont="1" applyFill="1" applyBorder="1" applyAlignment="1" applyProtection="1">
      <alignment horizontal="right" vertical="top"/>
    </xf>
    <xf numFmtId="44" fontId="13" fillId="5" borderId="1" xfId="2" applyFont="1" applyFill="1" applyBorder="1" applyAlignment="1" applyProtection="1">
      <alignment vertical="top"/>
    </xf>
    <xf numFmtId="44" fontId="13" fillId="5" borderId="1" xfId="2" applyFont="1" applyFill="1" applyBorder="1" applyAlignment="1" applyProtection="1">
      <alignment horizontal="center" vertical="top" wrapText="1"/>
    </xf>
    <xf numFmtId="1" fontId="13" fillId="0" borderId="0" xfId="0" applyNumberFormat="1" applyFont="1" applyFill="1" applyBorder="1" applyAlignment="1" applyProtection="1">
      <alignment horizontal="right" vertical="top"/>
    </xf>
    <xf numFmtId="1" fontId="13" fillId="0" borderId="16" xfId="0" applyNumberFormat="1" applyFont="1" applyFill="1" applyBorder="1" applyAlignment="1" applyProtection="1">
      <alignment horizontal="right" vertical="top"/>
    </xf>
    <xf numFmtId="44" fontId="15" fillId="7" borderId="1" xfId="2" applyNumberFormat="1" applyFont="1" applyFill="1" applyBorder="1" applyAlignment="1" applyProtection="1">
      <alignment vertical="top"/>
    </xf>
    <xf numFmtId="0" fontId="11" fillId="2" borderId="9" xfId="0" applyFont="1" applyFill="1" applyBorder="1" applyAlignment="1" applyProtection="1">
      <alignment vertical="top"/>
    </xf>
    <xf numFmtId="1" fontId="5" fillId="0" borderId="10" xfId="0" applyNumberFormat="1" applyFont="1" applyFill="1" applyBorder="1" applyAlignment="1" applyProtection="1">
      <alignment vertical="top"/>
    </xf>
    <xf numFmtId="1" fontId="5" fillId="0" borderId="10" xfId="0" applyNumberFormat="1" applyFont="1" applyFill="1" applyBorder="1" applyAlignment="1" applyProtection="1">
      <alignment horizontal="right" vertical="top"/>
    </xf>
    <xf numFmtId="1" fontId="5" fillId="0" borderId="11" xfId="0" applyNumberFormat="1" applyFont="1" applyFill="1" applyBorder="1" applyAlignment="1" applyProtection="1">
      <alignment horizontal="right" vertical="top"/>
    </xf>
    <xf numFmtId="0" fontId="13" fillId="0" borderId="0" xfId="0" applyFont="1" applyAlignment="1" applyProtection="1">
      <alignment vertical="top"/>
    </xf>
    <xf numFmtId="0" fontId="14" fillId="0" borderId="0" xfId="4" applyFont="1" applyAlignment="1" applyProtection="1">
      <alignment vertical="top"/>
      <protection hidden="1"/>
    </xf>
    <xf numFmtId="0" fontId="14" fillId="6" borderId="0" xfId="4" applyFont="1" applyFill="1" applyBorder="1" applyAlignment="1" applyProtection="1">
      <alignment vertical="top"/>
      <protection hidden="1"/>
    </xf>
    <xf numFmtId="0" fontId="11" fillId="2" borderId="0" xfId="0" applyFont="1" applyFill="1" applyBorder="1" applyAlignment="1" applyProtection="1">
      <alignment vertical="top"/>
      <protection hidden="1"/>
    </xf>
    <xf numFmtId="0" fontId="10" fillId="2" borderId="0" xfId="0" applyFont="1" applyFill="1" applyBorder="1" applyAlignment="1" applyProtection="1">
      <alignment vertical="top" wrapText="1"/>
    </xf>
    <xf numFmtId="164" fontId="19" fillId="2" borderId="0" xfId="0" applyNumberFormat="1" applyFont="1" applyFill="1" applyBorder="1" applyAlignment="1" applyProtection="1">
      <alignment vertical="top"/>
      <protection hidden="1"/>
    </xf>
    <xf numFmtId="0" fontId="20" fillId="2" borderId="0" xfId="0" applyFont="1" applyFill="1" applyBorder="1" applyAlignment="1" applyProtection="1">
      <alignment vertical="top"/>
      <protection hidden="1"/>
    </xf>
    <xf numFmtId="0" fontId="19" fillId="2" borderId="0" xfId="0" applyNumberFormat="1" applyFont="1" applyFill="1" applyBorder="1" applyAlignment="1" applyProtection="1">
      <alignment horizontal="right" vertical="top"/>
    </xf>
    <xf numFmtId="3" fontId="19" fillId="2" borderId="0" xfId="0" applyNumberFormat="1" applyFont="1" applyFill="1" applyBorder="1" applyAlignment="1" applyProtection="1">
      <alignment horizontal="right" vertical="top"/>
      <protection hidden="1"/>
    </xf>
    <xf numFmtId="164" fontId="19" fillId="2" borderId="0" xfId="0" applyNumberFormat="1" applyFont="1" applyFill="1" applyBorder="1" applyAlignment="1" applyProtection="1">
      <alignment horizontal="right" vertical="top"/>
      <protection hidden="1"/>
    </xf>
    <xf numFmtId="0" fontId="13" fillId="0" borderId="0" xfId="4" applyFont="1" applyAlignment="1" applyProtection="1">
      <alignment vertical="top"/>
      <protection hidden="1"/>
    </xf>
    <xf numFmtId="0" fontId="15" fillId="0" borderId="4" xfId="4" applyFont="1" applyFill="1" applyBorder="1" applyAlignment="1" applyProtection="1">
      <alignment vertical="top"/>
      <protection hidden="1"/>
    </xf>
    <xf numFmtId="166" fontId="12" fillId="0" borderId="4" xfId="5" applyNumberFormat="1" applyFont="1" applyFill="1" applyBorder="1" applyAlignment="1" applyProtection="1">
      <alignment vertical="top"/>
      <protection hidden="1"/>
    </xf>
    <xf numFmtId="165" fontId="13" fillId="0" borderId="4" xfId="5" applyNumberFormat="1" applyFont="1" applyFill="1" applyBorder="1" applyAlignment="1" applyProtection="1">
      <alignment vertical="top"/>
      <protection hidden="1"/>
    </xf>
    <xf numFmtId="0" fontId="15" fillId="0" borderId="0" xfId="4" applyFont="1" applyFill="1" applyBorder="1" applyAlignment="1" applyProtection="1">
      <alignment vertical="top"/>
      <protection hidden="1"/>
    </xf>
    <xf numFmtId="164" fontId="13" fillId="0" borderId="0" xfId="4" applyNumberFormat="1" applyFont="1" applyFill="1" applyBorder="1" applyAlignment="1" applyProtection="1">
      <alignment horizontal="right" vertical="top"/>
      <protection hidden="1"/>
    </xf>
    <xf numFmtId="164" fontId="10" fillId="2" borderId="0" xfId="0" applyNumberFormat="1" applyFont="1" applyFill="1" applyBorder="1" applyAlignment="1" applyProtection="1">
      <alignment vertical="top"/>
      <protection hidden="1"/>
    </xf>
    <xf numFmtId="164" fontId="11" fillId="2" borderId="0" xfId="0" applyNumberFormat="1" applyFont="1" applyFill="1" applyBorder="1" applyAlignment="1" applyProtection="1">
      <alignment horizontal="right" vertical="top"/>
      <protection hidden="1"/>
    </xf>
    <xf numFmtId="164" fontId="11" fillId="2" borderId="0" xfId="0" applyNumberFormat="1" applyFont="1" applyFill="1" applyBorder="1" applyAlignment="1" applyProtection="1">
      <alignment vertical="top"/>
      <protection hidden="1"/>
    </xf>
    <xf numFmtId="164" fontId="11" fillId="2" borderId="0" xfId="0" applyNumberFormat="1" applyFont="1" applyFill="1" applyBorder="1" applyAlignment="1" applyProtection="1">
      <alignment horizontal="right" vertical="top" wrapText="1"/>
      <protection hidden="1"/>
    </xf>
    <xf numFmtId="164" fontId="21" fillId="2" borderId="0" xfId="0" applyNumberFormat="1" applyFont="1" applyFill="1" applyBorder="1" applyAlignment="1" applyProtection="1">
      <alignment horizontal="right" vertical="top"/>
      <protection hidden="1"/>
    </xf>
    <xf numFmtId="164" fontId="13" fillId="3" borderId="1" xfId="4" applyNumberFormat="1" applyFont="1" applyFill="1" applyBorder="1" applyAlignment="1" applyProtection="1">
      <alignment vertical="top"/>
      <protection locked="0"/>
    </xf>
    <xf numFmtId="165" fontId="13" fillId="4" borderId="0" xfId="5" applyNumberFormat="1" applyFont="1" applyFill="1" applyBorder="1" applyAlignment="1" applyProtection="1">
      <alignment horizontal="right" vertical="top"/>
      <protection hidden="1"/>
    </xf>
    <xf numFmtId="164" fontId="13" fillId="5" borderId="17" xfId="4" applyNumberFormat="1" applyFont="1" applyFill="1" applyBorder="1" applyAlignment="1" applyProtection="1">
      <alignment vertical="top"/>
      <protection hidden="1"/>
    </xf>
    <xf numFmtId="164" fontId="11" fillId="2" borderId="0" xfId="0" applyNumberFormat="1" applyFont="1" applyFill="1" applyBorder="1" applyAlignment="1" applyProtection="1">
      <alignment vertical="top" wrapText="1"/>
      <protection hidden="1"/>
    </xf>
    <xf numFmtId="0" fontId="13" fillId="3" borderId="1" xfId="4" quotePrefix="1" applyFont="1" applyFill="1" applyBorder="1" applyAlignment="1" applyProtection="1">
      <alignment vertical="top"/>
      <protection locked="0"/>
    </xf>
    <xf numFmtId="1" fontId="13" fillId="3" borderId="1" xfId="5" applyNumberFormat="1" applyFont="1" applyFill="1" applyBorder="1" applyAlignment="1" applyProtection="1">
      <alignment horizontal="right" vertical="top"/>
      <protection locked="0"/>
    </xf>
    <xf numFmtId="165" fontId="13" fillId="0" borderId="0" xfId="5" applyNumberFormat="1" applyFont="1" applyFill="1" applyBorder="1" applyAlignment="1" applyProtection="1">
      <alignment vertical="top"/>
      <protection hidden="1"/>
    </xf>
    <xf numFmtId="166" fontId="12" fillId="0" borderId="7" xfId="5" applyNumberFormat="1" applyFont="1" applyFill="1" applyBorder="1" applyAlignment="1" applyProtection="1">
      <alignment vertical="top"/>
      <protection hidden="1"/>
    </xf>
    <xf numFmtId="164" fontId="13" fillId="0" borderId="0" xfId="4" applyNumberFormat="1" applyFont="1" applyAlignment="1" applyProtection="1">
      <alignment vertical="top"/>
      <protection hidden="1"/>
    </xf>
    <xf numFmtId="0" fontId="22" fillId="0" borderId="0" xfId="0" applyFont="1" applyAlignment="1" applyProtection="1">
      <alignment vertical="top"/>
    </xf>
    <xf numFmtId="164" fontId="22" fillId="0" borderId="0" xfId="0" applyNumberFormat="1" applyFont="1" applyAlignment="1" applyProtection="1">
      <alignment vertical="top"/>
    </xf>
    <xf numFmtId="164" fontId="22" fillId="0" borderId="0" xfId="0" applyNumberFormat="1" applyFont="1" applyAlignment="1" applyProtection="1">
      <alignment horizontal="right" vertical="top"/>
    </xf>
    <xf numFmtId="164" fontId="23" fillId="0" borderId="0" xfId="0" applyNumberFormat="1" applyFont="1" applyAlignment="1" applyProtection="1">
      <alignment vertical="top"/>
    </xf>
    <xf numFmtId="0" fontId="11" fillId="2" borderId="0" xfId="0" applyFont="1" applyFill="1" applyBorder="1" applyAlignment="1" applyProtection="1">
      <alignment vertical="top"/>
    </xf>
    <xf numFmtId="164" fontId="8" fillId="2" borderId="0" xfId="0" applyNumberFormat="1" applyFont="1" applyFill="1" applyBorder="1" applyAlignment="1" applyProtection="1">
      <alignment vertical="top"/>
    </xf>
    <xf numFmtId="0" fontId="10" fillId="2" borderId="0" xfId="0" applyFont="1" applyFill="1" applyBorder="1" applyAlignment="1" applyProtection="1">
      <alignment vertical="top"/>
    </xf>
    <xf numFmtId="164" fontId="19" fillId="2" borderId="0" xfId="0" applyNumberFormat="1" applyFont="1" applyFill="1" applyBorder="1" applyAlignment="1" applyProtection="1">
      <alignment vertical="top"/>
    </xf>
    <xf numFmtId="164" fontId="19" fillId="2" borderId="0" xfId="0" applyNumberFormat="1" applyFont="1" applyFill="1" applyBorder="1" applyAlignment="1" applyProtection="1">
      <alignment horizontal="right" vertical="top"/>
    </xf>
    <xf numFmtId="0" fontId="25" fillId="0" borderId="0" xfId="0" applyFont="1" applyAlignment="1" applyProtection="1">
      <alignment vertical="top"/>
    </xf>
    <xf numFmtId="0" fontId="20" fillId="2" borderId="0" xfId="0" applyFont="1" applyFill="1" applyBorder="1" applyAlignment="1" applyProtection="1">
      <alignment vertical="top"/>
    </xf>
    <xf numFmtId="0" fontId="19" fillId="2" borderId="0" xfId="0" applyNumberFormat="1" applyFont="1" applyFill="1" applyBorder="1" applyAlignment="1" applyProtection="1">
      <alignment horizontal="left" vertical="top"/>
    </xf>
    <xf numFmtId="1" fontId="19" fillId="2" borderId="0" xfId="0" applyNumberFormat="1" applyFont="1" applyFill="1" applyBorder="1" applyAlignment="1" applyProtection="1">
      <alignment horizontal="right" vertical="top"/>
    </xf>
    <xf numFmtId="0" fontId="15" fillId="0" borderId="0" xfId="0" applyFont="1" applyFill="1" applyBorder="1" applyAlignment="1" applyProtection="1">
      <alignment vertical="top"/>
    </xf>
    <xf numFmtId="164" fontId="5" fillId="0" borderId="0" xfId="0" applyNumberFormat="1" applyFont="1" applyFill="1" applyBorder="1" applyAlignment="1" applyProtection="1">
      <alignment vertical="top"/>
    </xf>
    <xf numFmtId="164" fontId="5" fillId="0" borderId="0" xfId="0" applyNumberFormat="1" applyFont="1" applyFill="1" applyBorder="1" applyAlignment="1" applyProtection="1">
      <alignment horizontal="right" vertical="top"/>
    </xf>
    <xf numFmtId="164" fontId="17" fillId="2" borderId="6" xfId="0" applyNumberFormat="1" applyFont="1" applyFill="1" applyBorder="1" applyAlignment="1" applyProtection="1">
      <alignment vertical="top"/>
    </xf>
    <xf numFmtId="164" fontId="26" fillId="2" borderId="7" xfId="0" applyNumberFormat="1" applyFont="1" applyFill="1" applyBorder="1" applyAlignment="1" applyProtection="1">
      <alignment vertical="top"/>
    </xf>
    <xf numFmtId="164" fontId="26" fillId="2" borderId="7" xfId="0" applyNumberFormat="1" applyFont="1" applyFill="1" applyBorder="1" applyAlignment="1" applyProtection="1">
      <alignment horizontal="right" vertical="top"/>
    </xf>
    <xf numFmtId="164" fontId="26" fillId="2" borderId="8" xfId="0" applyNumberFormat="1" applyFont="1" applyFill="1" applyBorder="1" applyAlignment="1" applyProtection="1">
      <alignment horizontal="right" vertical="top"/>
    </xf>
    <xf numFmtId="164" fontId="11" fillId="2" borderId="10" xfId="0" applyNumberFormat="1" applyFont="1" applyFill="1" applyBorder="1" applyAlignment="1" applyProtection="1">
      <alignment horizontal="left" vertical="top"/>
    </xf>
    <xf numFmtId="164" fontId="11" fillId="2" borderId="10" xfId="0" applyNumberFormat="1" applyFont="1" applyFill="1" applyBorder="1" applyAlignment="1" applyProtection="1">
      <alignment vertical="top"/>
    </xf>
    <xf numFmtId="164" fontId="11" fillId="2" borderId="11" xfId="0" applyNumberFormat="1" applyFont="1" applyFill="1" applyBorder="1" applyAlignment="1" applyProtection="1">
      <alignment vertical="top"/>
    </xf>
    <xf numFmtId="0" fontId="27" fillId="3" borderId="3" xfId="0" applyFont="1" applyFill="1" applyBorder="1" applyAlignment="1" applyProtection="1">
      <alignment horizontal="left" vertical="top"/>
      <protection locked="0"/>
    </xf>
    <xf numFmtId="165" fontId="27" fillId="3" borderId="3" xfId="1" applyNumberFormat="1" applyFont="1" applyFill="1" applyBorder="1" applyAlignment="1" applyProtection="1">
      <alignment horizontal="left" vertical="top"/>
      <protection locked="0"/>
    </xf>
    <xf numFmtId="0" fontId="27" fillId="3" borderId="1" xfId="0" applyFont="1" applyFill="1" applyBorder="1" applyAlignment="1" applyProtection="1">
      <alignment horizontal="left" vertical="top"/>
      <protection locked="0"/>
    </xf>
    <xf numFmtId="165" fontId="27" fillId="3" borderId="1" xfId="1" applyNumberFormat="1" applyFont="1" applyFill="1" applyBorder="1" applyAlignment="1" applyProtection="1">
      <alignment horizontal="left" vertical="top"/>
      <protection locked="0"/>
    </xf>
    <xf numFmtId="0" fontId="17" fillId="2" borderId="6" xfId="0" applyFont="1" applyFill="1" applyBorder="1" applyAlignment="1" applyProtection="1">
      <alignment horizontal="left" vertical="top"/>
    </xf>
    <xf numFmtId="0" fontId="6" fillId="2" borderId="5" xfId="0" applyFont="1" applyFill="1" applyBorder="1" applyAlignment="1" applyProtection="1">
      <alignment horizontal="right" vertical="top"/>
    </xf>
    <xf numFmtId="0" fontId="14" fillId="0" borderId="0" xfId="0" applyFont="1" applyBorder="1" applyAlignment="1" applyProtection="1">
      <alignment vertical="top"/>
    </xf>
    <xf numFmtId="0" fontId="14" fillId="0" borderId="16" xfId="0" applyFont="1" applyBorder="1" applyAlignment="1" applyProtection="1">
      <alignment vertical="top"/>
    </xf>
    <xf numFmtId="0" fontId="7" fillId="2" borderId="5" xfId="0" applyFont="1" applyFill="1" applyBorder="1" applyAlignment="1" applyProtection="1">
      <alignment horizontal="right" vertical="top"/>
    </xf>
    <xf numFmtId="166" fontId="7" fillId="4" borderId="1" xfId="1" applyNumberFormat="1" applyFont="1" applyFill="1" applyBorder="1" applyAlignment="1" applyProtection="1">
      <alignment vertical="top"/>
    </xf>
    <xf numFmtId="166" fontId="7" fillId="4" borderId="2" xfId="1" applyNumberFormat="1" applyFont="1" applyFill="1" applyBorder="1" applyAlignment="1" applyProtection="1">
      <alignment vertical="top"/>
    </xf>
    <xf numFmtId="166" fontId="7" fillId="4" borderId="17" xfId="1" applyNumberFormat="1" applyFont="1" applyFill="1" applyBorder="1" applyAlignment="1" applyProtection="1">
      <alignment vertical="top"/>
    </xf>
    <xf numFmtId="0" fontId="11" fillId="2" borderId="3" xfId="0" applyFont="1" applyFill="1" applyBorder="1" applyAlignment="1" applyProtection="1">
      <alignment horizontal="right" vertical="top"/>
    </xf>
    <xf numFmtId="166" fontId="11" fillId="4" borderId="3" xfId="1" applyNumberFormat="1" applyFont="1" applyFill="1" applyBorder="1" applyAlignment="1" applyProtection="1">
      <alignment vertical="top"/>
    </xf>
    <xf numFmtId="0" fontId="17" fillId="2" borderId="12" xfId="0" applyFont="1" applyFill="1" applyBorder="1" applyAlignment="1" applyProtection="1">
      <alignment vertical="top"/>
    </xf>
    <xf numFmtId="164" fontId="7" fillId="2" borderId="13" xfId="0" applyNumberFormat="1" applyFont="1" applyFill="1" applyBorder="1" applyAlignment="1" applyProtection="1">
      <alignment vertical="top"/>
    </xf>
    <xf numFmtId="164" fontId="7" fillId="2" borderId="14" xfId="0" applyNumberFormat="1" applyFont="1" applyFill="1" applyBorder="1" applyAlignment="1" applyProtection="1">
      <alignment vertical="top"/>
    </xf>
    <xf numFmtId="0" fontId="11" fillId="0" borderId="0" xfId="0" applyFont="1" applyAlignment="1" applyProtection="1">
      <alignment vertical="top"/>
    </xf>
    <xf numFmtId="0" fontId="11" fillId="2" borderId="7" xfId="0" applyFont="1" applyFill="1" applyBorder="1" applyAlignment="1" applyProtection="1">
      <alignment horizontal="right" vertical="top"/>
    </xf>
    <xf numFmtId="164" fontId="11" fillId="2" borderId="7" xfId="0" applyNumberFormat="1" applyFont="1" applyFill="1" applyBorder="1" applyAlignment="1" applyProtection="1">
      <alignment horizontal="center" vertical="top"/>
    </xf>
    <xf numFmtId="0" fontId="11" fillId="2" borderId="15" xfId="0" applyFont="1" applyFill="1" applyBorder="1" applyAlignment="1" applyProtection="1">
      <alignment horizontal="center" vertical="top"/>
    </xf>
    <xf numFmtId="164" fontId="11" fillId="2" borderId="0" xfId="0" applyNumberFormat="1" applyFont="1" applyFill="1" applyBorder="1" applyAlignment="1" applyProtection="1">
      <alignment horizontal="center" vertical="top"/>
    </xf>
    <xf numFmtId="164" fontId="11" fillId="2" borderId="16" xfId="0" applyNumberFormat="1" applyFont="1" applyFill="1" applyBorder="1" applyAlignment="1" applyProtection="1">
      <alignment horizontal="center" vertical="top"/>
    </xf>
    <xf numFmtId="0" fontId="11" fillId="2" borderId="10" xfId="0" applyFont="1" applyFill="1" applyBorder="1" applyAlignment="1" applyProtection="1">
      <alignment horizontal="left" vertical="top"/>
    </xf>
    <xf numFmtId="0" fontId="13" fillId="0" borderId="1" xfId="0" applyNumberFormat="1" applyFont="1" applyFill="1" applyBorder="1" applyAlignment="1" applyProtection="1">
      <alignment horizontal="center" vertical="top"/>
    </xf>
    <xf numFmtId="44" fontId="7" fillId="3" borderId="1" xfId="2" applyFont="1" applyFill="1" applyBorder="1" applyAlignment="1" applyProtection="1">
      <alignment vertical="top"/>
      <protection locked="0"/>
    </xf>
    <xf numFmtId="164" fontId="11" fillId="2" borderId="15" xfId="0" applyNumberFormat="1" applyFont="1" applyFill="1" applyBorder="1" applyAlignment="1" applyProtection="1">
      <alignment horizontal="center" vertical="top"/>
    </xf>
    <xf numFmtId="164" fontId="11" fillId="2" borderId="15" xfId="0" applyNumberFormat="1" applyFont="1" applyFill="1" applyBorder="1" applyAlignment="1" applyProtection="1">
      <alignment horizontal="left" vertical="top"/>
    </xf>
    <xf numFmtId="164" fontId="11" fillId="2" borderId="0" xfId="0" applyNumberFormat="1" applyFont="1" applyFill="1" applyBorder="1" applyAlignment="1" applyProtection="1">
      <alignment horizontal="right" vertical="top"/>
    </xf>
    <xf numFmtId="164" fontId="11" fillId="2" borderId="16" xfId="0" applyNumberFormat="1" applyFont="1" applyFill="1" applyBorder="1" applyAlignment="1" applyProtection="1">
      <alignment horizontal="right" vertical="top"/>
    </xf>
    <xf numFmtId="0" fontId="7" fillId="2" borderId="15" xfId="0" applyFont="1" applyFill="1" applyBorder="1" applyAlignment="1" applyProtection="1">
      <alignment horizontal="left" vertical="top"/>
    </xf>
    <xf numFmtId="49" fontId="11" fillId="2" borderId="0" xfId="0" applyNumberFormat="1" applyFont="1" applyFill="1" applyBorder="1" applyAlignment="1" applyProtection="1">
      <alignment horizontal="right" vertical="top"/>
    </xf>
    <xf numFmtId="164" fontId="7" fillId="2" borderId="0" xfId="0" applyNumberFormat="1" applyFont="1" applyFill="1" applyBorder="1" applyAlignment="1" applyProtection="1">
      <alignment vertical="top"/>
    </xf>
    <xf numFmtId="164" fontId="11" fillId="2" borderId="10" xfId="0" applyNumberFormat="1" applyFont="1" applyFill="1" applyBorder="1" applyAlignment="1" applyProtection="1">
      <alignment horizontal="right" vertical="top"/>
    </xf>
    <xf numFmtId="0" fontId="7" fillId="0" borderId="3" xfId="0" applyFont="1" applyFill="1" applyBorder="1" applyAlignment="1" applyProtection="1">
      <alignment horizontal="right" vertical="top"/>
    </xf>
    <xf numFmtId="3" fontId="7" fillId="0" borderId="1" xfId="1" applyNumberFormat="1" applyFont="1" applyFill="1" applyBorder="1" applyAlignment="1" applyProtection="1">
      <alignment horizontal="center" vertical="top"/>
    </xf>
    <xf numFmtId="166" fontId="27" fillId="0" borderId="1" xfId="1" applyNumberFormat="1" applyFont="1" applyFill="1" applyBorder="1" applyAlignment="1" applyProtection="1">
      <alignment horizontal="center" vertical="top"/>
      <protection locked="0"/>
    </xf>
    <xf numFmtId="167" fontId="7" fillId="3" borderId="1" xfId="3" applyNumberFormat="1" applyFont="1" applyFill="1" applyBorder="1" applyAlignment="1" applyProtection="1">
      <alignment horizontal="right" vertical="top"/>
      <protection locked="0"/>
    </xf>
    <xf numFmtId="168" fontId="24" fillId="0" borderId="3" xfId="1" applyNumberFormat="1" applyFont="1" applyFill="1" applyBorder="1" applyAlignment="1" applyProtection="1">
      <alignment horizontal="right" vertical="top"/>
    </xf>
    <xf numFmtId="44" fontId="24" fillId="0" borderId="3" xfId="2" applyFont="1" applyFill="1" applyBorder="1" applyAlignment="1" applyProtection="1">
      <alignment horizontal="center" vertical="top"/>
    </xf>
    <xf numFmtId="44" fontId="28" fillId="0" borderId="1" xfId="2" applyFont="1" applyFill="1" applyBorder="1" applyAlignment="1" applyProtection="1">
      <alignment horizontal="left" vertical="top"/>
    </xf>
    <xf numFmtId="0" fontId="29" fillId="4" borderId="0" xfId="0" applyFont="1" applyFill="1" applyAlignment="1" applyProtection="1">
      <alignment horizontal="center" vertical="top"/>
    </xf>
    <xf numFmtId="0" fontId="7" fillId="0" borderId="1" xfId="0" applyFont="1" applyFill="1" applyBorder="1" applyAlignment="1" applyProtection="1">
      <alignment horizontal="right" vertical="top"/>
    </xf>
    <xf numFmtId="167" fontId="7" fillId="0" borderId="1" xfId="3" applyNumberFormat="1" applyFont="1" applyFill="1" applyBorder="1" applyAlignment="1" applyProtection="1">
      <alignment horizontal="right" vertical="top"/>
      <protection locked="0"/>
    </xf>
    <xf numFmtId="0" fontId="13" fillId="0" borderId="1" xfId="0" applyFont="1" applyFill="1" applyBorder="1" applyAlignment="1" applyProtection="1">
      <alignment horizontal="right" vertical="top"/>
    </xf>
    <xf numFmtId="166" fontId="27" fillId="0" borderId="1" xfId="1" applyNumberFormat="1" applyFont="1" applyFill="1" applyBorder="1" applyAlignment="1" applyProtection="1">
      <alignment horizontal="center" vertical="top"/>
    </xf>
    <xf numFmtId="0" fontId="13" fillId="0" borderId="0" xfId="0" applyFont="1" applyFill="1" applyBorder="1" applyAlignment="1" applyProtection="1">
      <alignment horizontal="right" vertical="top"/>
    </xf>
    <xf numFmtId="3" fontId="7" fillId="0" borderId="0" xfId="1" applyNumberFormat="1" applyFont="1" applyFill="1" applyBorder="1" applyAlignment="1" applyProtection="1">
      <alignment horizontal="center" vertical="top"/>
    </xf>
    <xf numFmtId="168" fontId="24" fillId="0" borderId="0" xfId="1" applyNumberFormat="1" applyFont="1" applyFill="1" applyBorder="1" applyAlignment="1" applyProtection="1">
      <alignment horizontal="center" vertical="top"/>
    </xf>
    <xf numFmtId="44" fontId="24" fillId="0" borderId="0" xfId="2" applyFont="1" applyFill="1" applyBorder="1" applyAlignment="1" applyProtection="1">
      <alignment horizontal="center" vertical="top"/>
    </xf>
    <xf numFmtId="1" fontId="11" fillId="2" borderId="1" xfId="0" applyNumberFormat="1" applyFont="1" applyFill="1" applyBorder="1" applyAlignment="1" applyProtection="1">
      <alignment horizontal="right" vertical="top"/>
    </xf>
    <xf numFmtId="0" fontId="7" fillId="4" borderId="1" xfId="0" applyFont="1" applyFill="1" applyBorder="1" applyAlignment="1" applyProtection="1">
      <alignment horizontal="right" vertical="top"/>
    </xf>
    <xf numFmtId="170" fontId="7" fillId="4" borderId="1" xfId="1" applyNumberFormat="1" applyFont="1" applyFill="1" applyBorder="1" applyAlignment="1" applyProtection="1">
      <alignment horizontal="right" vertical="top"/>
    </xf>
    <xf numFmtId="44" fontId="7" fillId="0" borderId="1" xfId="2" applyFont="1" applyFill="1" applyBorder="1" applyAlignment="1" applyProtection="1">
      <alignment vertical="top"/>
    </xf>
    <xf numFmtId="44" fontId="7" fillId="0" borderId="2" xfId="2" applyFont="1" applyFill="1" applyBorder="1" applyAlignment="1" applyProtection="1">
      <alignment vertical="top"/>
    </xf>
    <xf numFmtId="164" fontId="11" fillId="5" borderId="17" xfId="0" applyNumberFormat="1" applyFont="1" applyFill="1" applyBorder="1" applyAlignment="1" applyProtection="1">
      <alignment vertical="top"/>
    </xf>
    <xf numFmtId="0" fontId="11" fillId="0" borderId="1" xfId="0" applyFont="1" applyBorder="1" applyAlignment="1" applyProtection="1">
      <alignment vertical="top"/>
    </xf>
    <xf numFmtId="164" fontId="11" fillId="0" borderId="1" xfId="0" applyNumberFormat="1" applyFont="1" applyBorder="1" applyAlignment="1" applyProtection="1">
      <alignment vertical="top"/>
    </xf>
    <xf numFmtId="164" fontId="11" fillId="2" borderId="8" xfId="0" applyNumberFormat="1" applyFont="1" applyFill="1" applyBorder="1" applyAlignment="1" applyProtection="1">
      <alignment horizontal="center" vertical="top"/>
    </xf>
    <xf numFmtId="0" fontId="11" fillId="2" borderId="10" xfId="0" applyFont="1" applyFill="1" applyBorder="1" applyAlignment="1" applyProtection="1">
      <alignment horizontal="right" vertical="top"/>
    </xf>
    <xf numFmtId="49" fontId="27" fillId="0" borderId="1" xfId="0" applyNumberFormat="1" applyFont="1" applyFill="1" applyBorder="1" applyAlignment="1" applyProtection="1">
      <alignment horizontal="center" vertical="top"/>
    </xf>
    <xf numFmtId="164" fontId="11" fillId="2" borderId="10" xfId="0" applyNumberFormat="1" applyFont="1" applyFill="1" applyBorder="1" applyAlignment="1" applyProtection="1">
      <alignment horizontal="center" vertical="top"/>
    </xf>
    <xf numFmtId="1" fontId="11" fillId="2" borderId="13" xfId="0" applyNumberFormat="1" applyFont="1" applyFill="1" applyBorder="1" applyAlignment="1" applyProtection="1">
      <alignment horizontal="right" vertical="top"/>
    </xf>
    <xf numFmtId="1" fontId="11" fillId="2" borderId="14" xfId="0" applyNumberFormat="1" applyFont="1" applyFill="1" applyBorder="1" applyAlignment="1" applyProtection="1">
      <alignment horizontal="right" vertical="top"/>
    </xf>
    <xf numFmtId="0" fontId="7" fillId="4" borderId="0" xfId="0" applyFont="1" applyFill="1" applyBorder="1" applyAlignment="1" applyProtection="1">
      <alignment horizontal="right" vertical="top"/>
    </xf>
    <xf numFmtId="1" fontId="11" fillId="2" borderId="12" xfId="0" applyNumberFormat="1" applyFont="1" applyFill="1" applyBorder="1" applyAlignment="1" applyProtection="1">
      <alignment horizontal="right" vertical="top"/>
    </xf>
    <xf numFmtId="164" fontId="15" fillId="7" borderId="1" xfId="2" applyNumberFormat="1" applyFont="1" applyFill="1" applyBorder="1" applyAlignment="1" applyProtection="1">
      <alignment vertical="top"/>
      <protection hidden="1"/>
    </xf>
    <xf numFmtId="1" fontId="13" fillId="0" borderId="15" xfId="0" applyNumberFormat="1" applyFont="1" applyFill="1" applyBorder="1" applyAlignment="1" applyProtection="1">
      <alignment vertical="top"/>
    </xf>
    <xf numFmtId="0" fontId="17" fillId="2" borderId="6" xfId="0" applyFont="1" applyFill="1" applyBorder="1" applyAlignment="1" applyProtection="1">
      <alignment vertical="top"/>
    </xf>
    <xf numFmtId="17" fontId="7" fillId="2" borderId="7" xfId="0" quotePrefix="1" applyNumberFormat="1" applyFont="1" applyFill="1" applyBorder="1" applyAlignment="1" applyProtection="1">
      <alignment horizontal="left" vertical="top"/>
    </xf>
    <xf numFmtId="0" fontId="11" fillId="2" borderId="7" xfId="0" applyNumberFormat="1" applyFont="1" applyFill="1" applyBorder="1" applyAlignment="1" applyProtection="1">
      <alignment horizontal="right" vertical="top"/>
    </xf>
    <xf numFmtId="0" fontId="7" fillId="2" borderId="9" xfId="0" applyFont="1" applyFill="1" applyBorder="1" applyAlignment="1" applyProtection="1">
      <alignment horizontal="left" vertical="top"/>
    </xf>
    <xf numFmtId="0" fontId="11" fillId="2" borderId="10" xfId="0" applyFont="1" applyFill="1" applyBorder="1" applyAlignment="1" applyProtection="1">
      <alignment vertical="top"/>
    </xf>
    <xf numFmtId="164" fontId="7" fillId="2" borderId="10" xfId="0" applyNumberFormat="1" applyFont="1" applyFill="1" applyBorder="1" applyAlignment="1" applyProtection="1">
      <alignment vertical="top"/>
    </xf>
    <xf numFmtId="164" fontId="7" fillId="2" borderId="10" xfId="0" applyNumberFormat="1" applyFont="1" applyFill="1" applyBorder="1" applyAlignment="1" applyProtection="1">
      <alignment horizontal="right" vertical="top"/>
    </xf>
    <xf numFmtId="0" fontId="7" fillId="0" borderId="0" xfId="0" applyFont="1" applyFill="1" applyBorder="1" applyAlignment="1" applyProtection="1">
      <alignment horizontal="right" vertical="top"/>
    </xf>
    <xf numFmtId="165" fontId="7" fillId="3" borderId="15" xfId="1" applyNumberFormat="1" applyFont="1" applyFill="1" applyBorder="1" applyAlignment="1" applyProtection="1">
      <alignment vertical="top"/>
    </xf>
    <xf numFmtId="165" fontId="7" fillId="3" borderId="0" xfId="1" applyNumberFormat="1" applyFont="1" applyFill="1" applyBorder="1" applyAlignment="1" applyProtection="1">
      <alignment vertical="top"/>
    </xf>
    <xf numFmtId="165" fontId="7" fillId="3" borderId="9" xfId="1" applyNumberFormat="1" applyFont="1" applyFill="1" applyBorder="1" applyAlignment="1" applyProtection="1">
      <alignment vertical="top"/>
    </xf>
    <xf numFmtId="165" fontId="7" fillId="3" borderId="10" xfId="1" applyNumberFormat="1" applyFont="1" applyFill="1" applyBorder="1" applyAlignment="1" applyProtection="1">
      <alignment vertical="top"/>
    </xf>
    <xf numFmtId="0" fontId="7" fillId="0" borderId="0" xfId="0" applyFont="1" applyAlignment="1" applyProtection="1">
      <alignment vertical="top"/>
    </xf>
    <xf numFmtId="0" fontId="11" fillId="2" borderId="0" xfId="0" applyFont="1" applyFill="1" applyBorder="1" applyAlignment="1" applyProtection="1">
      <alignment horizontal="left" vertical="top"/>
    </xf>
    <xf numFmtId="0" fontId="13" fillId="0" borderId="0" xfId="0" applyFont="1" applyFill="1" applyBorder="1" applyAlignment="1" applyProtection="1">
      <alignment vertical="top"/>
    </xf>
    <xf numFmtId="44" fontId="13" fillId="0" borderId="0" xfId="2" applyFont="1" applyFill="1" applyBorder="1" applyAlignment="1" applyProtection="1">
      <alignment horizontal="center" vertical="top"/>
    </xf>
    <xf numFmtId="44" fontId="13" fillId="0" borderId="0" xfId="2" applyFont="1" applyFill="1" applyBorder="1" applyAlignment="1" applyProtection="1">
      <alignment vertical="top"/>
    </xf>
    <xf numFmtId="0" fontId="7" fillId="9" borderId="1" xfId="0" applyFont="1" applyFill="1" applyBorder="1" applyAlignment="1" applyProtection="1">
      <alignment horizontal="right" vertical="top"/>
    </xf>
    <xf numFmtId="164" fontId="7" fillId="9" borderId="1" xfId="0" applyNumberFormat="1" applyFont="1" applyFill="1" applyBorder="1" applyAlignment="1" applyProtection="1">
      <alignment horizontal="right" vertical="top"/>
    </xf>
    <xf numFmtId="164" fontId="7" fillId="0" borderId="0" xfId="0" applyNumberFormat="1" applyFont="1" applyFill="1" applyBorder="1" applyAlignment="1" applyProtection="1">
      <alignment vertical="top"/>
    </xf>
    <xf numFmtId="0" fontId="11" fillId="0" borderId="0" xfId="0" applyNumberFormat="1" applyFont="1" applyFill="1" applyBorder="1" applyAlignment="1" applyProtection="1">
      <alignment horizontal="right" vertical="top"/>
    </xf>
    <xf numFmtId="44" fontId="13" fillId="0" borderId="0" xfId="2" applyFont="1" applyFill="1" applyBorder="1" applyAlignment="1" applyProtection="1">
      <alignment horizontal="center" vertical="top" wrapText="1"/>
    </xf>
    <xf numFmtId="1" fontId="13" fillId="0" borderId="7" xfId="0" applyNumberFormat="1" applyFont="1" applyFill="1" applyBorder="1" applyAlignment="1" applyProtection="1">
      <alignment horizontal="right" vertical="top"/>
    </xf>
    <xf numFmtId="0" fontId="14" fillId="0" borderId="0" xfId="4" applyFont="1" applyAlignment="1" applyProtection="1">
      <alignment vertical="top"/>
    </xf>
    <xf numFmtId="0" fontId="14" fillId="6" borderId="0" xfId="4" applyFont="1" applyFill="1" applyBorder="1" applyAlignment="1" applyProtection="1">
      <alignment vertical="top"/>
    </xf>
    <xf numFmtId="0" fontId="18" fillId="0" borderId="0" xfId="4" applyFont="1" applyAlignment="1" applyProtection="1">
      <alignment vertical="top"/>
    </xf>
    <xf numFmtId="0" fontId="18" fillId="6" borderId="0" xfId="4" applyFont="1" applyFill="1" applyBorder="1" applyAlignment="1" applyProtection="1">
      <alignment vertical="top"/>
    </xf>
    <xf numFmtId="0" fontId="13" fillId="0" borderId="0" xfId="4" applyFont="1" applyAlignment="1" applyProtection="1">
      <alignment vertical="top"/>
    </xf>
    <xf numFmtId="0" fontId="15" fillId="0" borderId="4" xfId="4" applyFont="1" applyFill="1" applyBorder="1" applyAlignment="1" applyProtection="1">
      <alignment vertical="top"/>
    </xf>
    <xf numFmtId="164" fontId="13" fillId="0" borderId="4" xfId="4" applyNumberFormat="1" applyFont="1" applyFill="1" applyBorder="1" applyAlignment="1" applyProtection="1">
      <alignment vertical="top"/>
    </xf>
    <xf numFmtId="166" fontId="12" fillId="0" borderId="4" xfId="5" applyNumberFormat="1" applyFont="1" applyFill="1" applyBorder="1" applyAlignment="1" applyProtection="1">
      <alignment vertical="top"/>
    </xf>
    <xf numFmtId="165" fontId="13" fillId="0" borderId="4" xfId="5" applyNumberFormat="1" applyFont="1" applyFill="1" applyBorder="1" applyAlignment="1" applyProtection="1">
      <alignment vertical="top"/>
    </xf>
    <xf numFmtId="166" fontId="13" fillId="0" borderId="4" xfId="5" applyNumberFormat="1" applyFont="1" applyFill="1" applyBorder="1" applyAlignment="1" applyProtection="1">
      <alignment horizontal="center" vertical="top"/>
    </xf>
    <xf numFmtId="0" fontId="15" fillId="0" borderId="0" xfId="4" applyFont="1" applyFill="1" applyBorder="1" applyAlignment="1" applyProtection="1">
      <alignment vertical="top"/>
    </xf>
    <xf numFmtId="164" fontId="13" fillId="0" borderId="0" xfId="4" applyNumberFormat="1" applyFont="1" applyFill="1" applyBorder="1" applyAlignment="1" applyProtection="1">
      <alignment horizontal="right" vertical="top"/>
    </xf>
    <xf numFmtId="0" fontId="13" fillId="0" borderId="0" xfId="4" applyFont="1" applyFill="1" applyBorder="1" applyAlignment="1" applyProtection="1">
      <alignment horizontal="right" vertical="top"/>
    </xf>
    <xf numFmtId="0" fontId="13" fillId="0" borderId="1" xfId="4" quotePrefix="1" applyFont="1" applyFill="1" applyBorder="1" applyAlignment="1" applyProtection="1">
      <alignment vertical="top"/>
    </xf>
    <xf numFmtId="0" fontId="13" fillId="0" borderId="1" xfId="6" applyNumberFormat="1" applyFont="1" applyFill="1" applyBorder="1" applyAlignment="1" applyProtection="1">
      <alignment vertical="top"/>
    </xf>
    <xf numFmtId="165" fontId="13" fillId="0" borderId="0" xfId="5" applyNumberFormat="1" applyFont="1" applyFill="1" applyBorder="1" applyAlignment="1" applyProtection="1">
      <alignment horizontal="right" vertical="top"/>
    </xf>
    <xf numFmtId="164" fontId="13" fillId="0" borderId="1" xfId="4" applyNumberFormat="1" applyFont="1" applyFill="1" applyBorder="1" applyAlignment="1" applyProtection="1">
      <alignment horizontal="right" vertical="top"/>
    </xf>
    <xf numFmtId="0" fontId="32" fillId="0" borderId="0" xfId="4" applyNumberFormat="1" applyFont="1" applyFill="1" applyBorder="1" applyAlignment="1" applyProtection="1">
      <alignment horizontal="right" vertical="top"/>
    </xf>
    <xf numFmtId="0" fontId="13" fillId="0" borderId="0" xfId="4" applyNumberFormat="1" applyFont="1" applyFill="1" applyBorder="1" applyAlignment="1" applyProtection="1">
      <alignment horizontal="right" vertical="top"/>
    </xf>
    <xf numFmtId="164" fontId="15" fillId="5" borderId="17" xfId="4" applyNumberFormat="1" applyFont="1" applyFill="1" applyBorder="1" applyAlignment="1" applyProtection="1">
      <alignment horizontal="right" vertical="top"/>
    </xf>
    <xf numFmtId="164" fontId="13" fillId="0" borderId="0" xfId="4" applyNumberFormat="1" applyFont="1" applyAlignment="1" applyProtection="1">
      <alignment vertical="top"/>
    </xf>
    <xf numFmtId="0" fontId="34" fillId="0" borderId="0" xfId="4" applyFont="1" applyAlignment="1" applyProtection="1">
      <alignment vertical="top"/>
    </xf>
    <xf numFmtId="0" fontId="34" fillId="6" borderId="0" xfId="4" applyFont="1" applyFill="1" applyBorder="1" applyAlignment="1" applyProtection="1">
      <alignment vertical="top"/>
    </xf>
    <xf numFmtId="0" fontId="15" fillId="2" borderId="0" xfId="0" applyFont="1" applyFill="1" applyBorder="1" applyAlignment="1" applyProtection="1">
      <alignment vertical="top"/>
    </xf>
    <xf numFmtId="164" fontId="34" fillId="2" borderId="0" xfId="0" applyNumberFormat="1" applyFont="1" applyFill="1" applyBorder="1" applyAlignment="1" applyProtection="1">
      <alignment vertical="top"/>
    </xf>
    <xf numFmtId="164" fontId="34" fillId="2" borderId="0" xfId="0" applyNumberFormat="1" applyFont="1" applyFill="1" applyBorder="1" applyAlignment="1" applyProtection="1">
      <alignment horizontal="right" vertical="top"/>
    </xf>
    <xf numFmtId="0" fontId="36" fillId="2" borderId="0" xfId="0" applyFont="1" applyFill="1" applyBorder="1" applyAlignment="1" applyProtection="1">
      <alignment vertical="top"/>
    </xf>
    <xf numFmtId="0" fontId="15" fillId="2" borderId="0" xfId="0" applyFont="1" applyFill="1" applyAlignment="1" applyProtection="1">
      <alignment vertical="top"/>
    </xf>
    <xf numFmtId="0" fontId="15" fillId="2" borderId="0" xfId="0" applyFont="1" applyFill="1" applyBorder="1" applyAlignment="1" applyProtection="1">
      <alignment horizontal="left" vertical="top"/>
    </xf>
    <xf numFmtId="0" fontId="34" fillId="2" borderId="0" xfId="0" applyNumberFormat="1" applyFont="1" applyFill="1" applyBorder="1" applyAlignment="1" applyProtection="1">
      <alignment horizontal="left" vertical="top"/>
    </xf>
    <xf numFmtId="1" fontId="34" fillId="2" borderId="0" xfId="0" applyNumberFormat="1" applyFont="1" applyFill="1" applyBorder="1" applyAlignment="1" applyProtection="1">
      <alignment horizontal="right" vertical="top"/>
    </xf>
    <xf numFmtId="166" fontId="13" fillId="0" borderId="4" xfId="5" applyNumberFormat="1" applyFont="1" applyFill="1" applyBorder="1" applyAlignment="1" applyProtection="1">
      <alignment vertical="top"/>
    </xf>
    <xf numFmtId="0" fontId="37" fillId="0" borderId="0" xfId="0" applyFont="1" applyAlignment="1" applyProtection="1">
      <alignment horizontal="center" vertical="top"/>
    </xf>
    <xf numFmtId="164" fontId="16" fillId="2" borderId="0" xfId="0" applyNumberFormat="1" applyFont="1" applyFill="1" applyBorder="1" applyAlignment="1" applyProtection="1">
      <alignment vertical="top"/>
    </xf>
    <xf numFmtId="164" fontId="15" fillId="2" borderId="0" xfId="0" applyNumberFormat="1" applyFont="1" applyFill="1" applyBorder="1" applyAlignment="1" applyProtection="1">
      <alignment vertical="top"/>
    </xf>
    <xf numFmtId="0" fontId="15" fillId="2" borderId="0" xfId="0" applyNumberFormat="1" applyFont="1" applyFill="1" applyBorder="1" applyAlignment="1" applyProtection="1">
      <alignment vertical="top"/>
    </xf>
    <xf numFmtId="164" fontId="33" fillId="2" borderId="0" xfId="0" applyNumberFormat="1" applyFont="1" applyFill="1" applyBorder="1" applyAlignment="1" applyProtection="1">
      <alignment vertical="top"/>
    </xf>
    <xf numFmtId="164" fontId="15" fillId="2" borderId="6" xfId="0" applyNumberFormat="1" applyFont="1" applyFill="1" applyBorder="1" applyAlignment="1" applyProtection="1">
      <alignment vertical="top"/>
    </xf>
    <xf numFmtId="164" fontId="15" fillId="2" borderId="7" xfId="0" applyNumberFormat="1" applyFont="1" applyFill="1" applyBorder="1" applyAlignment="1" applyProtection="1">
      <alignment vertical="top"/>
    </xf>
    <xf numFmtId="164" fontId="15" fillId="2" borderId="8" xfId="0" applyNumberFormat="1" applyFont="1" applyFill="1" applyBorder="1" applyAlignment="1" applyProtection="1">
      <alignment vertical="top"/>
    </xf>
    <xf numFmtId="164" fontId="15" fillId="2" borderId="0" xfId="0" applyNumberFormat="1" applyFont="1" applyFill="1" applyBorder="1" applyAlignment="1" applyProtection="1">
      <alignment vertical="top" wrapText="1"/>
    </xf>
    <xf numFmtId="0" fontId="15" fillId="2" borderId="12" xfId="0" applyNumberFormat="1" applyFont="1" applyFill="1" applyBorder="1" applyAlignment="1" applyProtection="1">
      <alignment horizontal="center" vertical="top"/>
    </xf>
    <xf numFmtId="0" fontId="15" fillId="2" borderId="1" xfId="0" applyNumberFormat="1" applyFont="1" applyFill="1" applyBorder="1" applyAlignment="1" applyProtection="1">
      <alignment horizontal="center" vertical="top"/>
    </xf>
    <xf numFmtId="0" fontId="15" fillId="2" borderId="0" xfId="0" applyNumberFormat="1" applyFont="1" applyFill="1" applyBorder="1" applyAlignment="1" applyProtection="1">
      <alignment horizontal="right" vertical="top" wrapText="1"/>
    </xf>
    <xf numFmtId="164" fontId="15" fillId="2" borderId="13" xfId="0" applyNumberFormat="1" applyFont="1" applyFill="1" applyBorder="1" applyAlignment="1" applyProtection="1">
      <alignment vertical="top"/>
    </xf>
    <xf numFmtId="0" fontId="15" fillId="2" borderId="3" xfId="0" applyNumberFormat="1" applyFont="1" applyFill="1" applyBorder="1" applyAlignment="1" applyProtection="1">
      <alignment horizontal="center" vertical="top"/>
    </xf>
    <xf numFmtId="164" fontId="27" fillId="4" borderId="0" xfId="4" applyNumberFormat="1" applyFont="1" applyFill="1" applyBorder="1" applyAlignment="1" applyProtection="1">
      <alignment horizontal="right" vertical="top"/>
    </xf>
    <xf numFmtId="165" fontId="13" fillId="4" borderId="0" xfId="5" applyNumberFormat="1" applyFont="1" applyFill="1" applyBorder="1" applyAlignment="1" applyProtection="1">
      <alignment horizontal="right" vertical="top"/>
    </xf>
    <xf numFmtId="3" fontId="19" fillId="2" borderId="0" xfId="0" applyNumberFormat="1" applyFont="1" applyFill="1" applyBorder="1" applyAlignment="1" applyProtection="1">
      <alignment horizontal="right" vertical="top"/>
    </xf>
    <xf numFmtId="164" fontId="13" fillId="0" borderId="0" xfId="4" applyNumberFormat="1" applyFont="1" applyFill="1" applyBorder="1" applyAlignment="1" applyProtection="1">
      <alignment vertical="top"/>
    </xf>
    <xf numFmtId="166" fontId="12" fillId="0" borderId="0" xfId="5" applyNumberFormat="1" applyFont="1" applyFill="1" applyBorder="1" applyAlignment="1" applyProtection="1">
      <alignment vertical="top"/>
    </xf>
    <xf numFmtId="165" fontId="13" fillId="0" borderId="0" xfId="5" applyNumberFormat="1" applyFont="1" applyFill="1" applyBorder="1" applyAlignment="1" applyProtection="1">
      <alignment vertical="top"/>
    </xf>
    <xf numFmtId="164" fontId="10" fillId="2" borderId="6" xfId="0" applyNumberFormat="1" applyFont="1" applyFill="1" applyBorder="1" applyAlignment="1" applyProtection="1">
      <alignment vertical="top"/>
    </xf>
    <xf numFmtId="164" fontId="31" fillId="2" borderId="7" xfId="0" applyNumberFormat="1" applyFont="1" applyFill="1" applyBorder="1" applyAlignment="1" applyProtection="1">
      <alignment horizontal="right" vertical="top"/>
    </xf>
    <xf numFmtId="164" fontId="31" fillId="2" borderId="15" xfId="0" applyNumberFormat="1" applyFont="1" applyFill="1" applyBorder="1" applyAlignment="1" applyProtection="1">
      <alignment vertical="top"/>
    </xf>
    <xf numFmtId="164" fontId="31" fillId="2" borderId="0" xfId="0" applyNumberFormat="1" applyFont="1" applyFill="1" applyBorder="1" applyAlignment="1" applyProtection="1">
      <alignment horizontal="right" vertical="top"/>
    </xf>
    <xf numFmtId="164" fontId="11" fillId="2" borderId="9" xfId="0" applyNumberFormat="1" applyFont="1" applyFill="1" applyBorder="1" applyAlignment="1" applyProtection="1">
      <alignment vertical="top"/>
    </xf>
    <xf numFmtId="164" fontId="11" fillId="2" borderId="10" xfId="0" applyNumberFormat="1" applyFont="1" applyFill="1" applyBorder="1" applyAlignment="1" applyProtection="1">
      <alignment horizontal="right" vertical="top" wrapText="1"/>
    </xf>
    <xf numFmtId="0" fontId="13" fillId="0" borderId="12" xfId="4" quotePrefix="1" applyFont="1" applyFill="1" applyBorder="1" applyAlignment="1" applyProtection="1">
      <alignment vertical="top"/>
    </xf>
    <xf numFmtId="0" fontId="13" fillId="0" borderId="13" xfId="4" quotePrefix="1" applyFont="1" applyFill="1" applyBorder="1" applyAlignment="1" applyProtection="1">
      <alignment vertical="top"/>
    </xf>
    <xf numFmtId="0" fontId="13" fillId="0" borderId="0" xfId="4" quotePrefix="1" applyFont="1" applyFill="1" applyBorder="1" applyAlignment="1" applyProtection="1">
      <alignment vertical="top"/>
    </xf>
    <xf numFmtId="164" fontId="11" fillId="2" borderId="1" xfId="0" applyNumberFormat="1" applyFont="1" applyFill="1" applyBorder="1" applyAlignment="1" applyProtection="1">
      <alignment horizontal="right" vertical="top" wrapText="1"/>
    </xf>
    <xf numFmtId="164" fontId="33" fillId="4" borderId="14" xfId="4" applyNumberFormat="1" applyFont="1" applyFill="1" applyBorder="1" applyAlignment="1" applyProtection="1">
      <alignment vertical="top"/>
    </xf>
    <xf numFmtId="0" fontId="11" fillId="2" borderId="1" xfId="0" applyNumberFormat="1" applyFont="1" applyFill="1" applyBorder="1" applyAlignment="1" applyProtection="1">
      <alignment horizontal="right" vertical="top" wrapText="1"/>
    </xf>
    <xf numFmtId="44" fontId="15" fillId="10" borderId="1" xfId="2" applyNumberFormat="1" applyFont="1" applyFill="1" applyBorder="1" applyAlignment="1" applyProtection="1">
      <alignment vertical="top"/>
    </xf>
    <xf numFmtId="0" fontId="35" fillId="2" borderId="0" xfId="0" applyFont="1" applyFill="1" applyAlignment="1" applyProtection="1">
      <alignment vertical="top"/>
    </xf>
    <xf numFmtId="0" fontId="11" fillId="10" borderId="1" xfId="0" applyFont="1" applyFill="1" applyBorder="1" applyAlignment="1" applyProtection="1">
      <alignment vertical="top"/>
    </xf>
    <xf numFmtId="0" fontId="13" fillId="4" borderId="1" xfId="2" applyNumberFormat="1" applyFont="1" applyFill="1" applyBorder="1" applyAlignment="1" applyProtection="1">
      <alignment vertical="top"/>
    </xf>
    <xf numFmtId="1" fontId="13" fillId="4" borderId="1" xfId="2" applyNumberFormat="1" applyFont="1" applyFill="1" applyBorder="1" applyAlignment="1" applyProtection="1">
      <alignment vertical="top"/>
    </xf>
    <xf numFmtId="44" fontId="13" fillId="3" borderId="1" xfId="2" applyFont="1" applyFill="1" applyBorder="1" applyAlignment="1" applyProtection="1">
      <alignment vertical="top"/>
      <protection locked="0"/>
    </xf>
    <xf numFmtId="0" fontId="15" fillId="0" borderId="1" xfId="0" applyFont="1" applyBorder="1" applyAlignment="1" applyProtection="1">
      <alignment vertical="top"/>
    </xf>
    <xf numFmtId="0" fontId="13" fillId="3" borderId="12" xfId="4" applyNumberFormat="1" applyFont="1" applyFill="1" applyBorder="1" applyAlignment="1" applyProtection="1">
      <alignment vertical="top"/>
      <protection locked="0"/>
    </xf>
    <xf numFmtId="175" fontId="39" fillId="8" borderId="1" xfId="10" applyNumberFormat="1" applyFont="1" applyFill="1" applyBorder="1" applyAlignment="1" applyProtection="1">
      <alignment horizontal="right" vertical="center" wrapText="1"/>
      <protection locked="0"/>
    </xf>
    <xf numFmtId="0" fontId="50" fillId="4" borderId="0" xfId="0" applyFont="1" applyFill="1" applyProtection="1">
      <protection hidden="1"/>
    </xf>
    <xf numFmtId="0" fontId="51" fillId="4" borderId="0" xfId="0" applyFont="1" applyFill="1" applyProtection="1">
      <protection hidden="1"/>
    </xf>
    <xf numFmtId="0" fontId="51" fillId="4" borderId="0" xfId="0" applyFont="1" applyFill="1" applyAlignment="1" applyProtection="1">
      <alignment wrapText="1"/>
      <protection hidden="1"/>
    </xf>
    <xf numFmtId="0" fontId="53" fillId="4" borderId="0" xfId="0" applyFont="1" applyFill="1" applyAlignment="1" applyProtection="1">
      <alignment horizontal="left" vertical="center"/>
      <protection hidden="1"/>
    </xf>
    <xf numFmtId="0" fontId="51" fillId="4" borderId="0" xfId="0" applyFont="1" applyFill="1" applyAlignment="1" applyProtection="1">
      <alignment horizontal="center" vertical="center"/>
      <protection hidden="1"/>
    </xf>
    <xf numFmtId="171" fontId="51" fillId="4" borderId="0" xfId="8" applyFont="1" applyFill="1" applyBorder="1" applyAlignment="1" applyProtection="1">
      <alignment horizontal="right" vertical="center" wrapText="1"/>
      <protection hidden="1"/>
    </xf>
    <xf numFmtId="174" fontId="51" fillId="4" borderId="0" xfId="0" applyNumberFormat="1" applyFont="1" applyFill="1" applyAlignment="1" applyProtection="1">
      <alignment horizontal="right" vertical="center" wrapText="1"/>
      <protection hidden="1"/>
    </xf>
    <xf numFmtId="176" fontId="54" fillId="4" borderId="0" xfId="0" applyNumberFormat="1" applyFont="1" applyFill="1" applyAlignment="1" applyProtection="1">
      <alignment horizontal="right" vertical="center"/>
      <protection hidden="1"/>
    </xf>
    <xf numFmtId="1" fontId="54" fillId="4" borderId="0" xfId="0" applyNumberFormat="1" applyFont="1" applyFill="1" applyAlignment="1" applyProtection="1">
      <alignment horizontal="right" vertical="center"/>
      <protection hidden="1"/>
    </xf>
    <xf numFmtId="0" fontId="55" fillId="4" borderId="0" xfId="0" applyFont="1" applyFill="1" applyAlignment="1" applyProtection="1">
      <alignment vertical="center"/>
      <protection hidden="1"/>
    </xf>
    <xf numFmtId="0" fontId="56" fillId="4" borderId="0" xfId="0" applyFont="1" applyFill="1" applyAlignment="1" applyProtection="1">
      <alignment vertical="center"/>
      <protection hidden="1"/>
    </xf>
    <xf numFmtId="0" fontId="51" fillId="4" borderId="0" xfId="0" applyFont="1" applyFill="1" applyAlignment="1" applyProtection="1">
      <alignment vertical="center"/>
      <protection hidden="1"/>
    </xf>
    <xf numFmtId="0" fontId="53" fillId="4" borderId="0" xfId="0" applyFont="1" applyFill="1" applyAlignment="1" applyProtection="1">
      <alignment horizontal="left" vertical="center"/>
      <protection locked="0"/>
    </xf>
    <xf numFmtId="0" fontId="53" fillId="4" borderId="0" xfId="0" applyFont="1" applyFill="1" applyAlignment="1" applyProtection="1">
      <alignment horizontal="right" vertical="center"/>
      <protection locked="0"/>
    </xf>
    <xf numFmtId="0" fontId="51" fillId="4" borderId="0" xfId="0" applyFont="1" applyFill="1" applyProtection="1">
      <protection locked="0"/>
    </xf>
    <xf numFmtId="0" fontId="54" fillId="4" borderId="0" xfId="0" applyFont="1" applyFill="1" applyAlignment="1" applyProtection="1">
      <alignment horizontal="center" vertical="center"/>
      <protection locked="0"/>
    </xf>
    <xf numFmtId="173" fontId="54" fillId="4" borderId="0" xfId="8" applyNumberFormat="1" applyFont="1" applyFill="1" applyBorder="1" applyAlignment="1" applyProtection="1">
      <alignment horizontal="right" vertical="center"/>
      <protection locked="0"/>
    </xf>
    <xf numFmtId="174" fontId="54" fillId="4" borderId="0" xfId="0" applyNumberFormat="1" applyFont="1" applyFill="1" applyAlignment="1" applyProtection="1">
      <alignment horizontal="right" vertical="center"/>
      <protection locked="0"/>
    </xf>
    <xf numFmtId="176" fontId="54" fillId="4" borderId="0" xfId="0" applyNumberFormat="1" applyFont="1" applyFill="1" applyAlignment="1" applyProtection="1">
      <alignment horizontal="right" vertical="center"/>
      <protection locked="0"/>
    </xf>
    <xf numFmtId="0" fontId="53" fillId="4" borderId="0" xfId="0" applyFont="1" applyFill="1" applyAlignment="1" applyProtection="1">
      <alignment vertical="center"/>
      <protection locked="0"/>
    </xf>
    <xf numFmtId="172" fontId="51" fillId="4" borderId="0" xfId="10" applyFont="1" applyFill="1" applyBorder="1" applyAlignment="1" applyProtection="1">
      <alignment vertical="center"/>
      <protection locked="0"/>
    </xf>
    <xf numFmtId="172" fontId="53" fillId="4" borderId="0" xfId="10" applyFont="1" applyFill="1" applyBorder="1" applyAlignment="1" applyProtection="1">
      <alignment vertical="center"/>
      <protection locked="0"/>
    </xf>
    <xf numFmtId="0" fontId="51" fillId="4" borderId="0" xfId="0" applyFont="1" applyFill="1" applyAlignment="1" applyProtection="1">
      <alignment vertical="center" wrapText="1"/>
      <protection locked="0"/>
    </xf>
    <xf numFmtId="0" fontId="51" fillId="4" borderId="0" xfId="0" applyFont="1" applyFill="1" applyAlignment="1" applyProtection="1">
      <alignment vertical="center"/>
      <protection locked="0"/>
    </xf>
    <xf numFmtId="0" fontId="51" fillId="4" borderId="0" xfId="0" applyFont="1" applyFill="1" applyAlignment="1" applyProtection="1">
      <alignment wrapText="1"/>
      <protection locked="0"/>
    </xf>
    <xf numFmtId="2" fontId="51" fillId="4" borderId="0" xfId="0" applyNumberFormat="1" applyFont="1" applyFill="1" applyProtection="1">
      <protection locked="0"/>
    </xf>
    <xf numFmtId="172" fontId="51" fillId="4" borderId="0" xfId="10" applyFont="1" applyFill="1" applyBorder="1" applyAlignment="1" applyProtection="1">
      <alignment horizontal="right"/>
      <protection locked="0"/>
    </xf>
    <xf numFmtId="0" fontId="50" fillId="4" borderId="0" xfId="0" applyFont="1" applyFill="1" applyProtection="1">
      <protection locked="0"/>
    </xf>
    <xf numFmtId="0" fontId="51" fillId="4" borderId="0" xfId="0" applyFont="1" applyFill="1" applyAlignment="1" applyProtection="1">
      <alignment horizontal="center" vertical="center"/>
      <protection locked="0"/>
    </xf>
    <xf numFmtId="177" fontId="51" fillId="4" borderId="0" xfId="8" applyNumberFormat="1" applyFont="1" applyFill="1" applyBorder="1" applyAlignment="1" applyProtection="1">
      <alignment horizontal="right" vertical="center"/>
      <protection locked="0"/>
    </xf>
    <xf numFmtId="1" fontId="51" fillId="4" borderId="0" xfId="0" applyNumberFormat="1" applyFont="1" applyFill="1" applyAlignment="1" applyProtection="1">
      <alignment horizontal="right" vertical="center"/>
      <protection locked="0"/>
    </xf>
    <xf numFmtId="171" fontId="51" fillId="4" borderId="0" xfId="8" applyFont="1" applyFill="1" applyBorder="1" applyAlignment="1" applyProtection="1">
      <alignment horizontal="center" vertical="center"/>
      <protection locked="0"/>
    </xf>
    <xf numFmtId="0" fontId="51" fillId="4" borderId="0" xfId="0" applyFont="1" applyFill="1" applyAlignment="1" applyProtection="1">
      <alignment horizontal="right" vertical="center"/>
      <protection locked="0"/>
    </xf>
    <xf numFmtId="1" fontId="51" fillId="4" borderId="0" xfId="10" applyNumberFormat="1" applyFont="1" applyFill="1" applyBorder="1" applyAlignment="1" applyProtection="1">
      <alignment horizontal="center" vertical="center"/>
      <protection locked="0"/>
    </xf>
    <xf numFmtId="1" fontId="51" fillId="4" borderId="0" xfId="0" applyNumberFormat="1" applyFont="1" applyFill="1" applyAlignment="1" applyProtection="1">
      <alignment horizontal="center" vertical="center"/>
      <protection locked="0"/>
    </xf>
    <xf numFmtId="171" fontId="51" fillId="4" borderId="0" xfId="8" applyFont="1" applyFill="1" applyBorder="1" applyAlignment="1" applyProtection="1">
      <alignment horizontal="right" vertical="center"/>
      <protection locked="0"/>
    </xf>
    <xf numFmtId="0" fontId="50" fillId="4" borderId="0" xfId="0" applyFont="1" applyFill="1" applyAlignment="1" applyProtection="1">
      <alignment horizontal="center" vertical="center"/>
      <protection locked="0"/>
    </xf>
    <xf numFmtId="0" fontId="0" fillId="0" borderId="0" xfId="0" applyProtection="1">
      <protection hidden="1"/>
    </xf>
    <xf numFmtId="174" fontId="47" fillId="0" borderId="14" xfId="0" applyNumberFormat="1" applyFont="1" applyBorder="1" applyAlignment="1" applyProtection="1">
      <alignment horizontal="left" vertical="center"/>
      <protection hidden="1"/>
    </xf>
    <xf numFmtId="0" fontId="47" fillId="0" borderId="12" xfId="3" applyNumberFormat="1" applyFont="1" applyBorder="1" applyAlignment="1" applyProtection="1">
      <alignment vertical="center"/>
      <protection hidden="1"/>
    </xf>
    <xf numFmtId="0" fontId="39" fillId="0" borderId="1" xfId="0" applyFont="1" applyBorder="1" applyAlignment="1" applyProtection="1">
      <alignment horizontal="right" vertical="center"/>
      <protection hidden="1"/>
    </xf>
    <xf numFmtId="0" fontId="43" fillId="2" borderId="0" xfId="0" applyFont="1" applyFill="1" applyAlignment="1" applyProtection="1">
      <alignment horizontal="center" vertical="center"/>
      <protection hidden="1"/>
    </xf>
    <xf numFmtId="0" fontId="39" fillId="0" borderId="0" xfId="0" applyFont="1" applyProtection="1">
      <protection hidden="1"/>
    </xf>
    <xf numFmtId="0" fontId="39" fillId="0" borderId="0" xfId="0" applyFont="1" applyAlignment="1" applyProtection="1">
      <alignment wrapText="1"/>
      <protection hidden="1"/>
    </xf>
    <xf numFmtId="1" fontId="46" fillId="0" borderId="4" xfId="0" applyNumberFormat="1" applyFont="1" applyBorder="1" applyProtection="1">
      <protection hidden="1"/>
    </xf>
    <xf numFmtId="1" fontId="38" fillId="0" borderId="4" xfId="0" applyNumberFormat="1" applyFont="1" applyBorder="1" applyProtection="1">
      <protection hidden="1"/>
    </xf>
    <xf numFmtId="1" fontId="38" fillId="0" borderId="4" xfId="0" applyNumberFormat="1" applyFont="1" applyBorder="1" applyAlignment="1" applyProtection="1">
      <alignment horizontal="right"/>
      <protection hidden="1"/>
    </xf>
    <xf numFmtId="1" fontId="45" fillId="0" borderId="4" xfId="0" applyNumberFormat="1" applyFont="1" applyBorder="1" applyProtection="1">
      <protection hidden="1"/>
    </xf>
    <xf numFmtId="0" fontId="38" fillId="0" borderId="0" xfId="0" applyFont="1" applyProtection="1">
      <protection hidden="1"/>
    </xf>
    <xf numFmtId="0" fontId="47" fillId="0" borderId="0" xfId="9" applyFont="1" applyAlignment="1" applyProtection="1">
      <alignment vertical="center"/>
      <protection hidden="1"/>
    </xf>
    <xf numFmtId="0" fontId="44" fillId="0" borderId="0" xfId="9" applyFont="1" applyAlignment="1" applyProtection="1">
      <alignment vertical="center"/>
      <protection hidden="1"/>
    </xf>
    <xf numFmtId="0" fontId="48" fillId="0" borderId="0" xfId="0" applyFont="1" applyAlignment="1" applyProtection="1">
      <alignment horizontal="right" vertical="center"/>
      <protection hidden="1"/>
    </xf>
    <xf numFmtId="0" fontId="39" fillId="0" borderId="0" xfId="0" applyFont="1" applyAlignment="1" applyProtection="1">
      <alignment wrapText="1"/>
      <protection locked="0"/>
    </xf>
    <xf numFmtId="0" fontId="39" fillId="0" borderId="0" xfId="0" applyFont="1" applyProtection="1">
      <protection locked="0"/>
    </xf>
    <xf numFmtId="3" fontId="39" fillId="0" borderId="0" xfId="0" applyNumberFormat="1" applyFont="1" applyAlignment="1" applyProtection="1">
      <alignment horizontal="right" vertical="center"/>
      <protection hidden="1"/>
    </xf>
    <xf numFmtId="174" fontId="47" fillId="0" borderId="0" xfId="0" applyNumberFormat="1" applyFont="1" applyAlignment="1" applyProtection="1">
      <alignment horizontal="left" vertical="center"/>
      <protection hidden="1"/>
    </xf>
    <xf numFmtId="174" fontId="47" fillId="0" borderId="0" xfId="0" applyNumberFormat="1" applyFont="1" applyAlignment="1" applyProtection="1">
      <alignment horizontal="right" vertical="center"/>
      <protection hidden="1"/>
    </xf>
    <xf numFmtId="174" fontId="47" fillId="0" borderId="12" xfId="0" applyNumberFormat="1" applyFont="1" applyBorder="1" applyAlignment="1" applyProtection="1">
      <alignment horizontal="right" vertical="center"/>
      <protection hidden="1"/>
    </xf>
    <xf numFmtId="3" fontId="39" fillId="0" borderId="1" xfId="0" applyNumberFormat="1" applyFont="1" applyBorder="1" applyAlignment="1" applyProtection="1">
      <alignment horizontal="right" vertical="center"/>
      <protection hidden="1"/>
    </xf>
    <xf numFmtId="0" fontId="47" fillId="0" borderId="0" xfId="0" applyFont="1" applyProtection="1">
      <protection hidden="1"/>
    </xf>
    <xf numFmtId="0" fontId="43" fillId="2" borderId="7" xfId="0" applyFont="1" applyFill="1" applyBorder="1" applyAlignment="1" applyProtection="1">
      <alignment horizontal="right" vertical="center" wrapText="1"/>
      <protection hidden="1"/>
    </xf>
    <xf numFmtId="0" fontId="47" fillId="0" borderId="0" xfId="9" applyFont="1" applyAlignment="1" applyProtection="1">
      <alignment horizontal="left" vertical="center"/>
      <protection hidden="1"/>
    </xf>
    <xf numFmtId="0" fontId="47" fillId="0" borderId="15" xfId="9" applyFont="1" applyBorder="1" applyAlignment="1" applyProtection="1">
      <alignment vertical="center"/>
      <protection hidden="1"/>
    </xf>
    <xf numFmtId="0" fontId="47" fillId="0" borderId="14" xfId="9" applyFont="1" applyBorder="1" applyAlignment="1" applyProtection="1">
      <alignment vertical="center"/>
      <protection hidden="1"/>
    </xf>
    <xf numFmtId="0" fontId="44" fillId="0" borderId="13" xfId="9" applyFont="1" applyBorder="1" applyAlignment="1" applyProtection="1">
      <alignment vertical="center"/>
      <protection hidden="1"/>
    </xf>
    <xf numFmtId="0" fontId="48" fillId="0" borderId="12" xfId="0" applyFont="1" applyBorder="1" applyAlignment="1" applyProtection="1">
      <alignment horizontal="right" vertical="center"/>
      <protection hidden="1"/>
    </xf>
    <xf numFmtId="176" fontId="49" fillId="0" borderId="1" xfId="0" applyNumberFormat="1" applyFont="1" applyBorder="1" applyAlignment="1" applyProtection="1">
      <alignment horizontal="right" vertical="center"/>
      <protection hidden="1"/>
    </xf>
    <xf numFmtId="0" fontId="39" fillId="0" borderId="14" xfId="0" applyFont="1" applyBorder="1" applyAlignment="1" applyProtection="1">
      <alignment horizontal="right" vertical="center"/>
      <protection hidden="1"/>
    </xf>
    <xf numFmtId="0" fontId="39" fillId="0" borderId="12" xfId="0" applyFont="1" applyBorder="1" applyAlignment="1" applyProtection="1">
      <alignment horizontal="center" vertical="center"/>
      <protection hidden="1"/>
    </xf>
    <xf numFmtId="3" fontId="47" fillId="4" borderId="1" xfId="0" quotePrefix="1" applyNumberFormat="1" applyFont="1" applyFill="1" applyBorder="1" applyAlignment="1" applyProtection="1">
      <alignment horizontal="right" vertical="center" wrapText="1"/>
      <protection hidden="1"/>
    </xf>
    <xf numFmtId="0" fontId="43" fillId="2" borderId="14" xfId="0" applyFont="1" applyFill="1" applyBorder="1" applyAlignment="1" applyProtection="1">
      <alignment horizontal="right" vertical="center" wrapText="1"/>
      <protection hidden="1"/>
    </xf>
    <xf numFmtId="173" fontId="47" fillId="5" borderId="1" xfId="8" quotePrefix="1" applyNumberFormat="1" applyFont="1" applyFill="1" applyBorder="1" applyAlignment="1" applyProtection="1">
      <alignment horizontal="right" vertical="center" wrapText="1"/>
      <protection hidden="1"/>
    </xf>
    <xf numFmtId="171" fontId="38" fillId="0" borderId="0" xfId="8" applyFont="1" applyAlignment="1" applyProtection="1">
      <alignment horizontal="left"/>
      <protection hidden="1"/>
    </xf>
    <xf numFmtId="0" fontId="39" fillId="2" borderId="0" xfId="0" applyFont="1" applyFill="1" applyProtection="1">
      <protection hidden="1"/>
    </xf>
    <xf numFmtId="0" fontId="40" fillId="2" borderId="0" xfId="0" applyFont="1" applyFill="1" applyProtection="1">
      <protection hidden="1"/>
    </xf>
    <xf numFmtId="0" fontId="44" fillId="2" borderId="0" xfId="0" applyFont="1" applyFill="1" applyAlignment="1" applyProtection="1">
      <alignment vertical="center"/>
      <protection hidden="1"/>
    </xf>
    <xf numFmtId="0" fontId="43" fillId="2" borderId="0" xfId="0" applyFont="1" applyFill="1" applyAlignment="1" applyProtection="1">
      <alignment vertical="center"/>
      <protection hidden="1"/>
    </xf>
    <xf numFmtId="0" fontId="42" fillId="2" borderId="0" xfId="0" applyFont="1" applyFill="1" applyProtection="1">
      <protection hidden="1"/>
    </xf>
    <xf numFmtId="0" fontId="41" fillId="2" borderId="0" xfId="0" applyFont="1" applyFill="1" applyProtection="1">
      <protection hidden="1"/>
    </xf>
    <xf numFmtId="0" fontId="32" fillId="0" borderId="4" xfId="4" applyFont="1" applyFill="1" applyBorder="1" applyAlignment="1" applyProtection="1">
      <alignment vertical="top" wrapText="1"/>
    </xf>
    <xf numFmtId="0" fontId="22" fillId="0" borderId="0" xfId="0" applyFont="1" applyAlignment="1" applyProtection="1">
      <alignment horizontal="center" vertical="top"/>
    </xf>
    <xf numFmtId="0" fontId="11" fillId="2" borderId="6" xfId="0" applyFont="1" applyFill="1" applyBorder="1" applyAlignment="1" applyProtection="1">
      <alignment horizontal="center" vertical="top"/>
    </xf>
    <xf numFmtId="49" fontId="11" fillId="2" borderId="16" xfId="0" applyNumberFormat="1" applyFont="1" applyFill="1" applyBorder="1" applyAlignment="1" applyProtection="1">
      <alignment horizontal="right" vertical="top"/>
    </xf>
    <xf numFmtId="164" fontId="11" fillId="2" borderId="11" xfId="0" applyNumberFormat="1" applyFont="1" applyFill="1" applyBorder="1" applyAlignment="1" applyProtection="1">
      <alignment horizontal="right" vertical="top"/>
    </xf>
    <xf numFmtId="0" fontId="58" fillId="0" borderId="0" xfId="0" applyFont="1" applyAlignment="1" applyProtection="1">
      <alignment horizontal="center" vertical="top"/>
    </xf>
    <xf numFmtId="0" fontId="22" fillId="0" borderId="1" xfId="0" applyFont="1" applyBorder="1" applyAlignment="1" applyProtection="1">
      <alignment horizontal="center" vertical="top"/>
    </xf>
    <xf numFmtId="44" fontId="13" fillId="0" borderId="0" xfId="2" applyFont="1" applyAlignment="1" applyProtection="1">
      <alignment vertical="top"/>
    </xf>
    <xf numFmtId="44" fontId="15" fillId="0" borderId="0" xfId="2" applyFont="1" applyFill="1" applyBorder="1" applyAlignment="1" applyProtection="1">
      <alignment vertical="top"/>
    </xf>
    <xf numFmtId="44" fontId="13" fillId="0" borderId="0" xfId="2" applyFont="1" applyFill="1" applyBorder="1" applyAlignment="1" applyProtection="1">
      <alignment horizontal="right" vertical="top"/>
    </xf>
    <xf numFmtId="44" fontId="15" fillId="2" borderId="1" xfId="2" applyFont="1" applyFill="1" applyBorder="1" applyAlignment="1" applyProtection="1">
      <alignment horizontal="center" vertical="top"/>
    </xf>
    <xf numFmtId="44" fontId="13" fillId="0" borderId="1" xfId="2" quotePrefix="1" applyFont="1" applyFill="1" applyBorder="1" applyAlignment="1" applyProtection="1">
      <alignment vertical="top"/>
    </xf>
    <xf numFmtId="44" fontId="13" fillId="0" borderId="1" xfId="2" applyFont="1" applyBorder="1" applyAlignment="1" applyProtection="1">
      <alignment vertical="top"/>
    </xf>
    <xf numFmtId="44" fontId="15" fillId="0" borderId="0" xfId="2" applyFont="1" applyAlignment="1" applyProtection="1">
      <alignment vertical="top"/>
    </xf>
    <xf numFmtId="44" fontId="7" fillId="0" borderId="1" xfId="4" applyNumberFormat="1" applyFont="1" applyBorder="1" applyAlignment="1">
      <alignment vertical="top"/>
    </xf>
    <xf numFmtId="164" fontId="13" fillId="0" borderId="1" xfId="4" quotePrefix="1" applyNumberFormat="1" applyFont="1" applyFill="1" applyBorder="1" applyAlignment="1" applyProtection="1">
      <alignment vertical="top"/>
    </xf>
    <xf numFmtId="164" fontId="11" fillId="0" borderId="1" xfId="4" applyNumberFormat="1" applyFont="1" applyBorder="1" applyAlignment="1">
      <alignment horizontal="right" vertical="top"/>
    </xf>
    <xf numFmtId="0" fontId="7" fillId="0" borderId="2" xfId="4" quotePrefix="1" applyFont="1" applyBorder="1" applyAlignment="1">
      <alignment vertical="top"/>
    </xf>
    <xf numFmtId="0" fontId="7" fillId="0" borderId="12" xfId="4" quotePrefix="1" applyFont="1" applyBorder="1" applyAlignment="1">
      <alignment vertical="top"/>
    </xf>
    <xf numFmtId="0" fontId="7" fillId="0" borderId="13" xfId="4" quotePrefix="1" applyFont="1" applyBorder="1" applyAlignment="1">
      <alignment vertical="top"/>
    </xf>
    <xf numFmtId="0" fontId="7" fillId="0" borderId="14" xfId="4" quotePrefix="1" applyFont="1" applyBorder="1" applyAlignment="1">
      <alignment vertical="top"/>
    </xf>
    <xf numFmtId="0" fontId="11" fillId="2" borderId="1" xfId="0" applyNumberFormat="1" applyFont="1" applyFill="1" applyBorder="1" applyAlignment="1" applyProtection="1">
      <alignment horizontal="right" vertical="top"/>
    </xf>
    <xf numFmtId="0" fontId="11" fillId="2" borderId="14" xfId="0" applyNumberFormat="1" applyFont="1" applyFill="1" applyBorder="1" applyAlignment="1" applyProtection="1">
      <alignment horizontal="right" vertical="top"/>
    </xf>
    <xf numFmtId="164" fontId="23" fillId="0" borderId="0" xfId="0" applyNumberFormat="1" applyFont="1" applyBorder="1" applyAlignment="1" applyProtection="1">
      <alignment vertical="top"/>
    </xf>
    <xf numFmtId="164" fontId="23" fillId="0" borderId="16" xfId="0" applyNumberFormat="1" applyFont="1" applyBorder="1" applyAlignment="1" applyProtection="1">
      <alignment vertical="top"/>
    </xf>
    <xf numFmtId="44" fontId="15" fillId="11" borderId="17" xfId="2" applyFont="1" applyFill="1" applyBorder="1" applyAlignment="1" applyProtection="1">
      <alignment horizontal="right" vertical="top"/>
    </xf>
    <xf numFmtId="44" fontId="13" fillId="0" borderId="12" xfId="2" applyFont="1" applyFill="1" applyBorder="1" applyAlignment="1" applyProtection="1">
      <alignment horizontal="center" vertical="top"/>
    </xf>
    <xf numFmtId="44" fontId="13" fillId="0" borderId="13" xfId="2" applyFont="1" applyFill="1" applyBorder="1" applyAlignment="1" applyProtection="1">
      <alignment horizontal="center" vertical="top"/>
    </xf>
    <xf numFmtId="44" fontId="13" fillId="0" borderId="14" xfId="2" applyFont="1" applyFill="1" applyBorder="1" applyAlignment="1" applyProtection="1">
      <alignment horizontal="center" vertical="top"/>
    </xf>
    <xf numFmtId="0" fontId="10" fillId="2" borderId="0" xfId="0" applyFont="1" applyFill="1" applyAlignment="1" applyProtection="1">
      <alignment horizontal="left" vertical="top" wrapText="1"/>
    </xf>
    <xf numFmtId="0" fontId="7" fillId="8" borderId="0" xfId="0" applyFont="1" applyFill="1" applyAlignment="1" applyProtection="1">
      <alignment horizontal="left" vertical="top"/>
      <protection locked="0"/>
    </xf>
    <xf numFmtId="0" fontId="13" fillId="4" borderId="12" xfId="4" quotePrefix="1" applyFont="1" applyFill="1" applyBorder="1" applyAlignment="1" applyProtection="1">
      <alignment horizontal="left" vertical="top"/>
    </xf>
    <xf numFmtId="0" fontId="13" fillId="4" borderId="14" xfId="4" quotePrefix="1" applyFont="1" applyFill="1" applyBorder="1" applyAlignment="1" applyProtection="1">
      <alignment horizontal="left" vertical="top"/>
    </xf>
    <xf numFmtId="164" fontId="11" fillId="2" borderId="9" xfId="0" applyNumberFormat="1" applyFont="1" applyFill="1" applyBorder="1" applyAlignment="1" applyProtection="1">
      <alignment horizontal="left" vertical="top" wrapText="1"/>
    </xf>
    <xf numFmtId="164" fontId="11" fillId="2" borderId="10" xfId="0" applyNumberFormat="1" applyFont="1" applyFill="1" applyBorder="1" applyAlignment="1" applyProtection="1">
      <alignment horizontal="left" vertical="top" wrapText="1"/>
    </xf>
    <xf numFmtId="164" fontId="11" fillId="2" borderId="11" xfId="0" applyNumberFormat="1" applyFont="1" applyFill="1" applyBorder="1" applyAlignment="1" applyProtection="1">
      <alignment horizontal="left" vertical="top" wrapText="1"/>
    </xf>
    <xf numFmtId="165" fontId="27" fillId="3" borderId="12" xfId="1" applyNumberFormat="1" applyFont="1" applyFill="1" applyBorder="1" applyAlignment="1" applyProtection="1">
      <alignment horizontal="left" vertical="top"/>
      <protection locked="0"/>
    </xf>
    <xf numFmtId="165" fontId="27" fillId="3" borderId="13" xfId="1" applyNumberFormat="1" applyFont="1" applyFill="1" applyBorder="1" applyAlignment="1" applyProtection="1">
      <alignment horizontal="left" vertical="top"/>
      <protection locked="0"/>
    </xf>
    <xf numFmtId="165" fontId="27" fillId="3" borderId="14" xfId="1" applyNumberFormat="1" applyFont="1" applyFill="1" applyBorder="1" applyAlignment="1" applyProtection="1">
      <alignment horizontal="left" vertical="top"/>
      <protection locked="0"/>
    </xf>
    <xf numFmtId="164" fontId="11" fillId="2" borderId="0" xfId="0" applyNumberFormat="1" applyFont="1" applyFill="1" applyBorder="1" applyAlignment="1" applyProtection="1">
      <alignment horizontal="left" vertical="top" wrapText="1"/>
    </xf>
    <xf numFmtId="1" fontId="13" fillId="0" borderId="0" xfId="0" applyNumberFormat="1" applyFont="1" applyFill="1" applyBorder="1" applyAlignment="1" applyProtection="1">
      <alignment horizontal="left" vertical="top" wrapText="1"/>
    </xf>
    <xf numFmtId="0" fontId="11" fillId="2" borderId="0" xfId="0" applyFont="1" applyFill="1" applyBorder="1" applyAlignment="1" applyProtection="1">
      <alignment horizontal="left" vertical="top"/>
    </xf>
    <xf numFmtId="0" fontId="16" fillId="2" borderId="0" xfId="0" applyFont="1" applyFill="1" applyBorder="1" applyAlignment="1" applyProtection="1">
      <alignment horizontal="left" vertical="top" wrapText="1"/>
    </xf>
    <xf numFmtId="164" fontId="15" fillId="2" borderId="16" xfId="0" applyNumberFormat="1" applyFont="1" applyFill="1" applyBorder="1" applyAlignment="1" applyProtection="1">
      <alignment horizontal="left" vertical="top" wrapText="1"/>
    </xf>
    <xf numFmtId="164" fontId="15" fillId="2" borderId="11" xfId="0" applyNumberFormat="1" applyFont="1" applyFill="1" applyBorder="1" applyAlignment="1" applyProtection="1">
      <alignment horizontal="left" vertical="top" wrapText="1"/>
    </xf>
    <xf numFmtId="164" fontId="15" fillId="2" borderId="0" xfId="0" applyNumberFormat="1" applyFont="1" applyFill="1" applyBorder="1" applyAlignment="1" applyProtection="1">
      <alignment horizontal="left" vertical="top" wrapText="1"/>
    </xf>
    <xf numFmtId="164" fontId="15" fillId="2" borderId="10" xfId="0" applyNumberFormat="1" applyFont="1" applyFill="1" applyBorder="1" applyAlignment="1" applyProtection="1">
      <alignment horizontal="left" vertical="top" wrapText="1"/>
    </xf>
    <xf numFmtId="0" fontId="32" fillId="0" borderId="4" xfId="4" applyFont="1" applyFill="1" applyBorder="1" applyAlignment="1" applyProtection="1">
      <alignment horizontal="left" vertical="top" wrapText="1"/>
    </xf>
    <xf numFmtId="0" fontId="10" fillId="2" borderId="0" xfId="0" applyFont="1" applyFill="1" applyBorder="1" applyAlignment="1" applyProtection="1">
      <alignment horizontal="left" vertical="top" wrapText="1"/>
    </xf>
    <xf numFmtId="164" fontId="11" fillId="2" borderId="7" xfId="0" applyNumberFormat="1" applyFont="1" applyFill="1" applyBorder="1" applyAlignment="1" applyProtection="1">
      <alignment horizontal="center" vertical="center" wrapText="1"/>
    </xf>
    <xf numFmtId="0" fontId="43" fillId="0" borderId="12" xfId="0" applyFont="1" applyBorder="1" applyAlignment="1" applyProtection="1">
      <alignment horizontal="right" vertical="center"/>
      <protection hidden="1"/>
    </xf>
    <xf numFmtId="0" fontId="43" fillId="0" borderId="14" xfId="0" applyFont="1" applyBorder="1" applyAlignment="1" applyProtection="1">
      <alignment horizontal="right" vertical="center"/>
      <protection hidden="1"/>
    </xf>
    <xf numFmtId="0" fontId="39" fillId="0" borderId="0" xfId="0" applyFont="1" applyAlignment="1" applyProtection="1">
      <alignment horizontal="right" vertical="center"/>
      <protection hidden="1"/>
    </xf>
    <xf numFmtId="176" fontId="47" fillId="0" borderId="0" xfId="0" applyNumberFormat="1" applyFont="1" applyAlignment="1" applyProtection="1">
      <alignment horizontal="right" vertical="center"/>
      <protection hidden="1"/>
    </xf>
    <xf numFmtId="176" fontId="40" fillId="0" borderId="0" xfId="0" applyNumberFormat="1" applyFont="1" applyAlignment="1" applyProtection="1">
      <alignment horizontal="right" vertical="center" wrapText="1"/>
      <protection hidden="1"/>
    </xf>
    <xf numFmtId="0" fontId="43" fillId="0" borderId="0" xfId="0" applyFont="1" applyAlignment="1" applyProtection="1">
      <alignment horizontal="right" vertical="center"/>
      <protection hidden="1"/>
    </xf>
    <xf numFmtId="0" fontId="43" fillId="2" borderId="12" xfId="0" applyFont="1" applyFill="1" applyBorder="1" applyAlignment="1" applyProtection="1">
      <alignment horizontal="left" vertical="center" wrapText="1"/>
      <protection hidden="1"/>
    </xf>
    <xf numFmtId="0" fontId="43" fillId="2" borderId="14" xfId="0" applyFont="1" applyFill="1" applyBorder="1" applyAlignment="1" applyProtection="1">
      <alignment horizontal="left" vertical="center" wrapText="1"/>
      <protection hidden="1"/>
    </xf>
    <xf numFmtId="0" fontId="43" fillId="2" borderId="12" xfId="0" applyFont="1" applyFill="1" applyBorder="1" applyAlignment="1" applyProtection="1">
      <alignment horizontal="right" vertical="center" wrapText="1"/>
      <protection hidden="1"/>
    </xf>
    <xf numFmtId="0" fontId="43" fillId="2" borderId="14" xfId="0" applyFont="1" applyFill="1" applyBorder="1" applyAlignment="1" applyProtection="1">
      <alignment horizontal="right" vertical="center" wrapText="1"/>
      <protection hidden="1"/>
    </xf>
    <xf numFmtId="0" fontId="43" fillId="0" borderId="1" xfId="0" applyFont="1" applyBorder="1" applyAlignment="1" applyProtection="1">
      <alignment horizontal="right" vertical="center"/>
      <protection hidden="1"/>
    </xf>
    <xf numFmtId="0" fontId="39" fillId="0" borderId="12" xfId="0" applyFont="1" applyBorder="1" applyAlignment="1" applyProtection="1">
      <alignment horizontal="right" vertical="center"/>
      <protection hidden="1"/>
    </xf>
    <xf numFmtId="0" fontId="39" fillId="0" borderId="14" xfId="0" applyFont="1" applyBorder="1" applyAlignment="1" applyProtection="1">
      <alignment horizontal="right" vertical="center"/>
      <protection hidden="1"/>
    </xf>
    <xf numFmtId="0" fontId="52" fillId="4" borderId="0" xfId="0" applyFont="1" applyFill="1" applyAlignment="1" applyProtection="1">
      <alignment vertical="center"/>
      <protection hidden="1"/>
    </xf>
    <xf numFmtId="0" fontId="56" fillId="4" borderId="0" xfId="0" applyFont="1" applyFill="1" applyAlignment="1" applyProtection="1">
      <alignment horizontal="left" vertical="top" wrapText="1"/>
      <protection hidden="1"/>
    </xf>
    <xf numFmtId="0" fontId="59" fillId="2" borderId="0" xfId="0" applyFont="1" applyFill="1" applyAlignment="1" applyProtection="1">
      <alignment vertical="top"/>
    </xf>
    <xf numFmtId="164" fontId="59" fillId="2" borderId="0" xfId="0" applyNumberFormat="1" applyFont="1" applyFill="1" applyBorder="1" applyAlignment="1" applyProtection="1">
      <alignment horizontal="right" vertical="top"/>
    </xf>
    <xf numFmtId="49" fontId="59" fillId="2" borderId="0" xfId="0" applyNumberFormat="1" applyFont="1" applyFill="1" applyBorder="1" applyAlignment="1" applyProtection="1">
      <alignment horizontal="right" vertical="top"/>
    </xf>
  </cellXfs>
  <cellStyles count="11">
    <cellStyle name="Komma" xfId="1" builtinId="3"/>
    <cellStyle name="Komma 2" xfId="5" xr:uid="{00000000-0005-0000-0000-000001000000}"/>
    <cellStyle name="Komma 3" xfId="10" xr:uid="{00000000-0005-0000-0000-000002000000}"/>
    <cellStyle name="Procent" xfId="3" builtinId="5"/>
    <cellStyle name="Procent 2" xfId="6" xr:uid="{00000000-0005-0000-0000-000004000000}"/>
    <cellStyle name="Standaard" xfId="0" builtinId="0"/>
    <cellStyle name="Standaard 2" xfId="7" xr:uid="{00000000-0005-0000-0000-000006000000}"/>
    <cellStyle name="Standaard 3" xfId="9" xr:uid="{00000000-0005-0000-0000-000007000000}"/>
    <cellStyle name="Standaard 4" xfId="4" xr:uid="{00000000-0005-0000-0000-000008000000}"/>
    <cellStyle name="Valuta" xfId="2" builtinId="4"/>
    <cellStyle name="Valuta 2" xfId="8" xr:uid="{00000000-0005-0000-0000-00000A000000}"/>
  </cellStyles>
  <dxfs count="119">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ill>
        <patternFill>
          <bgColor rgb="FF92D050"/>
        </patternFill>
      </fill>
    </dxf>
    <dxf>
      <fill>
        <patternFill>
          <bgColor rgb="FFFF0000"/>
        </patternFill>
      </fill>
    </dxf>
    <dxf>
      <fill>
        <patternFill>
          <bgColor rgb="FF92D050"/>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ill>
        <patternFill>
          <bgColor theme="0" tint="-0.14996795556505021"/>
        </patternFill>
      </fill>
    </dxf>
    <dxf>
      <fill>
        <patternFill>
          <bgColor rgb="FFFFFF99"/>
        </patternFill>
      </fill>
    </dxf>
    <dxf>
      <fill>
        <patternFill>
          <bgColor rgb="FFFF0000"/>
        </patternFill>
      </fill>
    </dxf>
    <dxf>
      <fill>
        <patternFill>
          <bgColor rgb="FF92D050"/>
        </patternFill>
      </fill>
    </dxf>
    <dxf>
      <fill>
        <patternFill>
          <bgColor rgb="FFFF0000"/>
        </patternFill>
      </fill>
    </dxf>
    <dxf>
      <fill>
        <patternFill>
          <bgColor rgb="FF92D050"/>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ill>
        <patternFill>
          <bgColor theme="0" tint="-0.14996795556505021"/>
        </patternFill>
      </fill>
    </dxf>
    <dxf>
      <fill>
        <patternFill>
          <bgColor rgb="FFFFFF99"/>
        </patternFill>
      </fill>
    </dxf>
    <dxf>
      <fill>
        <patternFill>
          <bgColor rgb="FFFF0000"/>
        </patternFill>
      </fill>
    </dxf>
    <dxf>
      <fill>
        <patternFill>
          <bgColor rgb="FF92D050"/>
        </patternFill>
      </fill>
    </dxf>
    <dxf>
      <fill>
        <patternFill>
          <bgColor rgb="FFFF0000"/>
        </patternFill>
      </fill>
    </dxf>
    <dxf>
      <fill>
        <patternFill>
          <bgColor rgb="FF92D050"/>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ill>
        <patternFill>
          <bgColor theme="0" tint="-0.14996795556505021"/>
        </patternFill>
      </fill>
    </dxf>
    <dxf>
      <fill>
        <patternFill>
          <bgColor rgb="FFFFFF99"/>
        </patternFill>
      </fill>
    </dxf>
    <dxf>
      <fill>
        <patternFill>
          <bgColor rgb="FFFF0000"/>
        </patternFill>
      </fill>
    </dxf>
  </dxfs>
  <tableStyles count="0" defaultTableStyle="TableStyleMedium2" defaultPivotStyle="PivotStyleMedium9"/>
  <colors>
    <mruColors>
      <color rgb="FFFFFF99"/>
      <color rgb="FFCCFF33"/>
      <color rgb="FFCC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8000000000000001E-2"/>
          <c:y val="2.8406040868911714E-2"/>
          <c:w val="0.96"/>
          <c:h val="0.94"/>
        </c:manualLayout>
      </c:layout>
      <c:scatterChart>
        <c:scatterStyle val="lineMarker"/>
        <c:varyColors val="0"/>
        <c:ser>
          <c:idx val="26"/>
          <c:order val="0"/>
          <c:tx>
            <c:v>BPK = 1</c:v>
          </c:tx>
          <c:spPr>
            <a:ln w="44450" cap="rnd" cmpd="sng" algn="ctr">
              <a:solidFill>
                <a:srgbClr val="DCA848"/>
              </a:solidFill>
              <a:prstDash val="solid"/>
              <a:round/>
              <a:headEnd type="none" w="med" len="med"/>
              <a:tailEnd type="none" w="med" len="med"/>
            </a:ln>
          </c:spPr>
          <c:marker>
            <c:symbol val="none"/>
          </c:marker>
          <c:xVal>
            <c:numRef>
              <c:f>DATA!$D$20:$Z$20</c:f>
              <c:numCache>
                <c:formatCode>_(* #,##0.00_);_(* \(#,##0.00\);_(* "-"??_);_(@_)</c:formatCode>
                <c:ptCount val="23"/>
                <c:pt idx="0">
                  <c:v>51.549206511167633</c:v>
                </c:pt>
                <c:pt idx="1">
                  <c:v>52.154841429778031</c:v>
                </c:pt>
                <c:pt idx="2">
                  <c:v>52.760476348388444</c:v>
                </c:pt>
                <c:pt idx="3">
                  <c:v>53.971746185609248</c:v>
                </c:pt>
                <c:pt idx="4">
                  <c:v>56.394285860050864</c:v>
                </c:pt>
                <c:pt idx="5">
                  <c:v>58.816825534492487</c:v>
                </c:pt>
                <c:pt idx="6">
                  <c:v>61.239365208934103</c:v>
                </c:pt>
                <c:pt idx="7">
                  <c:v>63.661904883375719</c:v>
                </c:pt>
                <c:pt idx="8">
                  <c:v>66.084444557817349</c:v>
                </c:pt>
                <c:pt idx="9">
                  <c:v>68.506984232258958</c:v>
                </c:pt>
                <c:pt idx="10">
                  <c:v>70.929523906700581</c:v>
                </c:pt>
                <c:pt idx="11">
                  <c:v>73.35206358114219</c:v>
                </c:pt>
                <c:pt idx="12">
                  <c:v>75.774603255583813</c:v>
                </c:pt>
                <c:pt idx="13">
                  <c:v>78.19714293002545</c:v>
                </c:pt>
                <c:pt idx="14">
                  <c:v>80.619682604467059</c:v>
                </c:pt>
                <c:pt idx="15">
                  <c:v>83.042222278908667</c:v>
                </c:pt>
                <c:pt idx="16">
                  <c:v>85.464761953350276</c:v>
                </c:pt>
                <c:pt idx="17">
                  <c:v>87.887301627791913</c:v>
                </c:pt>
                <c:pt idx="18">
                  <c:v>90.309841302233522</c:v>
                </c:pt>
                <c:pt idx="19">
                  <c:v>92.732380976675145</c:v>
                </c:pt>
                <c:pt idx="20">
                  <c:v>95.154920651116768</c:v>
                </c:pt>
                <c:pt idx="21">
                  <c:v>97.577460325558391</c:v>
                </c:pt>
                <c:pt idx="22">
                  <c:v>100</c:v>
                </c:pt>
              </c:numCache>
            </c:numRef>
          </c:xVal>
          <c:yVal>
            <c:numRef>
              <c:f>DATA!$D$19:$Z$19</c:f>
              <c:numCache>
                <c:formatCode>_(* #,##0.00_);_(* \(#,##0.00\);_(* "-"??_);_(@_)</c:formatCode>
                <c:ptCount val="23"/>
                <c:pt idx="0">
                  <c:v>0</c:v>
                </c:pt>
                <c:pt idx="1">
                  <c:v>473790.68508160498</c:v>
                </c:pt>
                <c:pt idx="2">
                  <c:v>669223.54295345955</c:v>
                </c:pt>
                <c:pt idx="3">
                  <c:v>944108.04280987754</c:v>
                </c:pt>
                <c:pt idx="4">
                  <c:v>1328592.7801415948</c:v>
                </c:pt>
                <c:pt idx="5">
                  <c:v>1619091.2070782818</c:v>
                </c:pt>
                <c:pt idx="6">
                  <c:v>1860170.0676765577</c:v>
                </c:pt>
                <c:pt idx="7">
                  <c:v>2069175.6346354876</c:v>
                </c:pt>
                <c:pt idx="8">
                  <c:v>2255043.617251405</c:v>
                </c:pt>
                <c:pt idx="9">
                  <c:v>2423104.2913773223</c:v>
                </c:pt>
                <c:pt idx="10">
                  <c:v>2576844.1707879533</c:v>
                </c:pt>
                <c:pt idx="11">
                  <c:v>2718693.8291400648</c:v>
                </c:pt>
                <c:pt idx="12">
                  <c:v>2850428.945813674</c:v>
                </c:pt>
                <c:pt idx="13">
                  <c:v>2973394.1878110282</c:v>
                </c:pt>
                <c:pt idx="14">
                  <c:v>3088637.1751198149</c:v>
                </c:pt>
                <c:pt idx="15">
                  <c:v>3196993.1162583986</c:v>
                </c:pt>
                <c:pt idx="16">
                  <c:v>3299140.6689807619</c:v>
                </c:pt>
                <c:pt idx="17">
                  <c:v>3395640.1612199484</c:v>
                </c:pt>
                <c:pt idx="18">
                  <c:v>3486960.5443286281</c:v>
                </c:pt>
                <c:pt idx="19">
                  <c:v>3573498.8951120633</c:v>
                </c:pt>
                <c:pt idx="20">
                  <c:v>3655594.8423584141</c:v>
                </c:pt>
                <c:pt idx="21">
                  <c:v>3733541.4464065479</c:v>
                </c:pt>
                <c:pt idx="22">
                  <c:v>3807593.5438333391</c:v>
                </c:pt>
              </c:numCache>
            </c:numRef>
          </c:yVal>
          <c:smooth val="0"/>
          <c:extLst>
            <c:ext xmlns:c16="http://schemas.microsoft.com/office/drawing/2014/chart" uri="{C3380CC4-5D6E-409C-BE32-E72D297353CC}">
              <c16:uniqueId val="{00000000-C9CC-4937-99BC-9135A682FD86}"/>
            </c:ext>
          </c:extLst>
        </c:ser>
        <c:ser>
          <c:idx val="27"/>
          <c:order val="1"/>
          <c:tx>
            <c:v>BPK = 0,9</c:v>
          </c:tx>
          <c:spPr>
            <a:ln w="44450" cap="rnd" cmpd="sng" algn="ctr">
              <a:solidFill>
                <a:srgbClr val="FFCC99"/>
              </a:solidFill>
              <a:prstDash val="solid"/>
              <a:round/>
              <a:headEnd type="none" w="med" len="med"/>
              <a:tailEnd type="none" w="med" len="med"/>
            </a:ln>
          </c:spPr>
          <c:marker>
            <c:symbol val="none"/>
          </c:marker>
          <c:xVal>
            <c:numRef>
              <c:f>DATA!$D$23:$Z$23</c:f>
              <c:numCache>
                <c:formatCode>_(* #,##0.00_);_(* \(#,##0.00\);_(* "-"??_);_(@_)</c:formatCode>
                <c:ptCount val="23"/>
                <c:pt idx="0">
                  <c:v>63.994285860050859</c:v>
                </c:pt>
                <c:pt idx="1">
                  <c:v>64.444357286800226</c:v>
                </c:pt>
                <c:pt idx="2">
                  <c:v>64.894428713549587</c:v>
                </c:pt>
                <c:pt idx="3">
                  <c:v>65.794571567048308</c:v>
                </c:pt>
                <c:pt idx="4">
                  <c:v>67.594857274045779</c:v>
                </c:pt>
                <c:pt idx="5">
                  <c:v>69.395142981043222</c:v>
                </c:pt>
                <c:pt idx="6">
                  <c:v>71.195428688040678</c:v>
                </c:pt>
                <c:pt idx="7">
                  <c:v>72.995714395038135</c:v>
                </c:pt>
                <c:pt idx="8">
                  <c:v>74.796000102035592</c:v>
                </c:pt>
                <c:pt idx="9">
                  <c:v>76.596285809033049</c:v>
                </c:pt>
                <c:pt idx="10">
                  <c:v>78.396571516030519</c:v>
                </c:pt>
                <c:pt idx="11">
                  <c:v>80.196857223027976</c:v>
                </c:pt>
                <c:pt idx="12">
                  <c:v>81.997142930025433</c:v>
                </c:pt>
                <c:pt idx="13">
                  <c:v>83.797428637022904</c:v>
                </c:pt>
                <c:pt idx="14">
                  <c:v>85.597714344020346</c:v>
                </c:pt>
                <c:pt idx="15">
                  <c:v>87.398000051017817</c:v>
                </c:pt>
                <c:pt idx="16">
                  <c:v>89.19828575801526</c:v>
                </c:pt>
                <c:pt idx="17">
                  <c:v>90.998571465012716</c:v>
                </c:pt>
                <c:pt idx="18">
                  <c:v>92.798857172010173</c:v>
                </c:pt>
                <c:pt idx="19">
                  <c:v>94.59914287900763</c:v>
                </c:pt>
                <c:pt idx="20">
                  <c:v>96.399428586005087</c:v>
                </c:pt>
                <c:pt idx="21">
                  <c:v>98.199714293002543</c:v>
                </c:pt>
                <c:pt idx="22">
                  <c:v>100</c:v>
                </c:pt>
              </c:numCache>
            </c:numRef>
          </c:xVal>
          <c:yVal>
            <c:numRef>
              <c:f>DATA!$D$22:$Z$22</c:f>
              <c:numCache>
                <c:formatCode>_(* #,##0.00_);_(* \(#,##0.00\);_(* "-"??_);_(@_)</c:formatCode>
                <c:ptCount val="23"/>
                <c:pt idx="0">
                  <c:v>0</c:v>
                </c:pt>
                <c:pt idx="1">
                  <c:v>387556.77594047942</c:v>
                </c:pt>
                <c:pt idx="2">
                  <c:v>547536.0681599474</c:v>
                </c:pt>
                <c:pt idx="3">
                  <c:v>772769.33104079228</c:v>
                </c:pt>
                <c:pt idx="4">
                  <c:v>1088424.8556951364</c:v>
                </c:pt>
                <c:pt idx="5">
                  <c:v>1327587.5423086898</c:v>
                </c:pt>
                <c:pt idx="6">
                  <c:v>1526640.916192146</c:v>
                </c:pt>
                <c:pt idx="7">
                  <c:v>1699735.2970363528</c:v>
                </c:pt>
                <c:pt idx="8">
                  <c:v>1854155.188081905</c:v>
                </c:pt>
                <c:pt idx="9">
                  <c:v>1994243.3731847589</c:v>
                </c:pt>
                <c:pt idx="10">
                  <c:v>2122839.0400574715</c:v>
                </c:pt>
                <c:pt idx="11">
                  <c:v>2241920.6803527698</c:v>
                </c:pt>
                <c:pt idx="12">
                  <c:v>2352933.2486271779</c:v>
                </c:pt>
                <c:pt idx="13">
                  <c:v>2456970.7357837129</c:v>
                </c:pt>
                <c:pt idx="14">
                  <c:v>2554885.3807950746</c:v>
                </c:pt>
                <c:pt idx="15">
                  <c:v>2647356.6457891027</c:v>
                </c:pt>
                <c:pt idx="16">
                  <c:v>2734936.7267831946</c:v>
                </c:pt>
                <c:pt idx="17">
                  <c:v>2818081.6839672918</c:v>
                </c:pt>
                <c:pt idx="18">
                  <c:v>2897173.3886698587</c:v>
                </c:pt>
                <c:pt idx="19">
                  <c:v>2972535.3991201115</c:v>
                </c:pt>
                <c:pt idx="20">
                  <c:v>3044444.7018344812</c:v>
                </c:pt>
                <c:pt idx="21">
                  <c:v>3113140.5645319694</c:v>
                </c:pt>
                <c:pt idx="22">
                  <c:v>3178831.3253523419</c:v>
                </c:pt>
              </c:numCache>
            </c:numRef>
          </c:yVal>
          <c:smooth val="0"/>
          <c:extLst>
            <c:ext xmlns:c16="http://schemas.microsoft.com/office/drawing/2014/chart" uri="{C3380CC4-5D6E-409C-BE32-E72D297353CC}">
              <c16:uniqueId val="{00000001-C9CC-4937-99BC-9135A682FD86}"/>
            </c:ext>
          </c:extLst>
        </c:ser>
        <c:ser>
          <c:idx val="28"/>
          <c:order val="2"/>
          <c:tx>
            <c:v>BPK = 0,8</c:v>
          </c:tx>
          <c:spPr>
            <a:ln w="44450" cap="rnd" cmpd="sng" algn="ctr">
              <a:solidFill>
                <a:srgbClr val="FFCC99"/>
              </a:solidFill>
              <a:prstDash val="solid"/>
              <a:round/>
              <a:headEnd type="none" w="med" len="med"/>
              <a:tailEnd type="none" w="med" len="med"/>
            </a:ln>
          </c:spPr>
          <c:marker>
            <c:symbol val="none"/>
          </c:marker>
          <c:xVal>
            <c:numRef>
              <c:f>DATA!$D$26:$Z$26</c:f>
              <c:numCache>
                <c:formatCode>_(* #,##0.00_);_(* \(#,##0.00\);_(* "-"??_);_(@_)</c:formatCode>
                <c:ptCount val="23"/>
                <c:pt idx="0">
                  <c:v>76.439365208934078</c:v>
                </c:pt>
                <c:pt idx="1">
                  <c:v>76.733873143822407</c:v>
                </c:pt>
                <c:pt idx="2">
                  <c:v>77.028381078710737</c:v>
                </c:pt>
                <c:pt idx="3">
                  <c:v>77.617396948487382</c:v>
                </c:pt>
                <c:pt idx="4">
                  <c:v>78.795428688040673</c:v>
                </c:pt>
                <c:pt idx="5">
                  <c:v>79.973460427593963</c:v>
                </c:pt>
                <c:pt idx="6">
                  <c:v>81.151492167147282</c:v>
                </c:pt>
                <c:pt idx="7">
                  <c:v>82.329523906700558</c:v>
                </c:pt>
                <c:pt idx="8">
                  <c:v>83.507555646253863</c:v>
                </c:pt>
                <c:pt idx="9">
                  <c:v>84.685587385807153</c:v>
                </c:pt>
                <c:pt idx="10">
                  <c:v>85.863619125360458</c:v>
                </c:pt>
                <c:pt idx="11">
                  <c:v>87.041650864913748</c:v>
                </c:pt>
                <c:pt idx="12">
                  <c:v>88.219682604467053</c:v>
                </c:pt>
                <c:pt idx="13">
                  <c:v>89.397714344020329</c:v>
                </c:pt>
                <c:pt idx="14">
                  <c:v>90.575746083573634</c:v>
                </c:pt>
                <c:pt idx="15">
                  <c:v>91.753777823126924</c:v>
                </c:pt>
                <c:pt idx="16">
                  <c:v>92.931809562680229</c:v>
                </c:pt>
                <c:pt idx="17">
                  <c:v>94.109841302233519</c:v>
                </c:pt>
                <c:pt idx="18">
                  <c:v>95.287873041786824</c:v>
                </c:pt>
                <c:pt idx="19">
                  <c:v>96.4659047813401</c:v>
                </c:pt>
                <c:pt idx="20">
                  <c:v>97.643936520893405</c:v>
                </c:pt>
                <c:pt idx="21">
                  <c:v>98.821968260446695</c:v>
                </c:pt>
                <c:pt idx="22">
                  <c:v>100</c:v>
                </c:pt>
              </c:numCache>
            </c:numRef>
          </c:xVal>
          <c:yVal>
            <c:numRef>
              <c:f>DATA!$D$25:$Z$25</c:f>
              <c:numCache>
                <c:formatCode>_(* #,##0.00_);_(* \(#,##0.00\);_(* "-"??_);_(@_)</c:formatCode>
                <c:ptCount val="23"/>
                <c:pt idx="0">
                  <c:v>0</c:v>
                </c:pt>
                <c:pt idx="1">
                  <c:v>295652.91455466487</c:v>
                </c:pt>
                <c:pt idx="2">
                  <c:v>417806.58375488006</c:v>
                </c:pt>
                <c:pt idx="3">
                  <c:v>589990.57746387948</c:v>
                </c:pt>
                <c:pt idx="4">
                  <c:v>831886.14458084386</c:v>
                </c:pt>
                <c:pt idx="5">
                  <c:v>1015793.7921390608</c:v>
                </c:pt>
                <c:pt idx="6">
                  <c:v>1169399.9714828895</c:v>
                </c:pt>
                <c:pt idx="7">
                  <c:v>1303461.6806846887</c:v>
                </c:pt>
                <c:pt idx="8">
                  <c:v>1423511.5760947603</c:v>
                </c:pt>
                <c:pt idx="9">
                  <c:v>1532845.3464363161</c:v>
                </c:pt>
                <c:pt idx="10">
                  <c:v>1633616.0195897941</c:v>
                </c:pt>
                <c:pt idx="11">
                  <c:v>1727322.9395172722</c:v>
                </c:pt>
                <c:pt idx="12">
                  <c:v>1815060.4865563102</c:v>
                </c:pt>
                <c:pt idx="13">
                  <c:v>1897656.8174690381</c:v>
                </c:pt>
                <c:pt idx="14">
                  <c:v>1975756.8216935676</c:v>
                </c:pt>
                <c:pt idx="15">
                  <c:v>2049874.4924028558</c:v>
                </c:pt>
                <c:pt idx="16">
                  <c:v>2120427.467585797</c:v>
                </c:pt>
                <c:pt idx="17">
                  <c:v>2187760.6474507255</c:v>
                </c:pt>
                <c:pt idx="18">
                  <c:v>2252162.8383243023</c:v>
                </c:pt>
                <c:pt idx="19">
                  <c:v>2313878.7878100229</c:v>
                </c:pt>
                <c:pt idx="20">
                  <c:v>2373118.0825189971</c:v>
                </c:pt>
                <c:pt idx="21">
                  <c:v>2430061.8545694174</c:v>
                </c:pt>
                <c:pt idx="22">
                  <c:v>2484867.923057748</c:v>
                </c:pt>
              </c:numCache>
            </c:numRef>
          </c:yVal>
          <c:smooth val="0"/>
          <c:extLst>
            <c:ext xmlns:c16="http://schemas.microsoft.com/office/drawing/2014/chart" uri="{C3380CC4-5D6E-409C-BE32-E72D297353CC}">
              <c16:uniqueId val="{00000002-C9CC-4937-99BC-9135A682FD86}"/>
            </c:ext>
          </c:extLst>
        </c:ser>
        <c:ser>
          <c:idx val="29"/>
          <c:order val="3"/>
          <c:tx>
            <c:v>BPK = 0,7</c:v>
          </c:tx>
          <c:spPr>
            <a:ln w="44450" cap="rnd" cmpd="sng" algn="ctr">
              <a:solidFill>
                <a:srgbClr val="FFCC99"/>
              </a:solidFill>
              <a:prstDash val="solid"/>
              <a:round/>
              <a:headEnd type="none" w="med" len="med"/>
              <a:tailEnd type="none" w="med" len="med"/>
            </a:ln>
          </c:spPr>
          <c:marker>
            <c:symbol val="none"/>
          </c:marker>
          <c:xVal>
            <c:numRef>
              <c:f>DATA!$D$29:$Z$29</c:f>
              <c:numCache>
                <c:formatCode>_(* #,##0.00_);_(* \(#,##0.00\);_(* "-"??_);_(@_)</c:formatCode>
                <c:ptCount val="23"/>
                <c:pt idx="0">
                  <c:v>88.884444557817332</c:v>
                </c:pt>
                <c:pt idx="1">
                  <c:v>89.023389000844617</c:v>
                </c:pt>
                <c:pt idx="2">
                  <c:v>89.162333443871901</c:v>
                </c:pt>
                <c:pt idx="3">
                  <c:v>89.440222329926485</c:v>
                </c:pt>
                <c:pt idx="4">
                  <c:v>89.996000102035595</c:v>
                </c:pt>
                <c:pt idx="5">
                  <c:v>90.551777874144733</c:v>
                </c:pt>
                <c:pt idx="6">
                  <c:v>91.107555646253857</c:v>
                </c:pt>
                <c:pt idx="7">
                  <c:v>91.663333418362996</c:v>
                </c:pt>
                <c:pt idx="8">
                  <c:v>92.219111190472134</c:v>
                </c:pt>
                <c:pt idx="9">
                  <c:v>92.774888962581258</c:v>
                </c:pt>
                <c:pt idx="10">
                  <c:v>93.330666734690411</c:v>
                </c:pt>
                <c:pt idx="11">
                  <c:v>93.886444506799521</c:v>
                </c:pt>
                <c:pt idx="12">
                  <c:v>94.442222278908673</c:v>
                </c:pt>
                <c:pt idx="13">
                  <c:v>94.998000051017812</c:v>
                </c:pt>
                <c:pt idx="14">
                  <c:v>95.553777823126921</c:v>
                </c:pt>
                <c:pt idx="15">
                  <c:v>96.109555595236074</c:v>
                </c:pt>
                <c:pt idx="16">
                  <c:v>96.665333367345198</c:v>
                </c:pt>
                <c:pt idx="17">
                  <c:v>97.221111139454337</c:v>
                </c:pt>
                <c:pt idx="18">
                  <c:v>97.776888911563475</c:v>
                </c:pt>
                <c:pt idx="19">
                  <c:v>98.332666683672599</c:v>
                </c:pt>
                <c:pt idx="20">
                  <c:v>98.888444455781737</c:v>
                </c:pt>
                <c:pt idx="21">
                  <c:v>99.444222227890862</c:v>
                </c:pt>
                <c:pt idx="22">
                  <c:v>100</c:v>
                </c:pt>
              </c:numCache>
            </c:numRef>
          </c:xVal>
          <c:yVal>
            <c:numRef>
              <c:f>DATA!$D$28:$Z$28</c:f>
              <c:numCache>
                <c:formatCode>_(* #,##0.00_);_(* \(#,##0.00\);_(* "-"??_);_(@_)</c:formatCode>
                <c:ptCount val="23"/>
                <c:pt idx="0">
                  <c:v>0</c:v>
                </c:pt>
                <c:pt idx="1">
                  <c:v>190023.12278235276</c:v>
                </c:pt>
                <c:pt idx="2">
                  <c:v>268626.01683714864</c:v>
                </c:pt>
                <c:pt idx="3">
                  <c:v>379590.99567177804</c:v>
                </c:pt>
                <c:pt idx="4">
                  <c:v>535963.10376385471</c:v>
                </c:pt>
                <c:pt idx="5">
                  <c:v>655363.54323632701</c:v>
                </c:pt>
                <c:pt idx="6">
                  <c:v>755529.01970497298</c:v>
                </c:pt>
                <c:pt idx="7">
                  <c:v>843341.34609625617</c:v>
                </c:pt>
                <c:pt idx="8">
                  <c:v>922335.59676536685</c:v>
                </c:pt>
                <c:pt idx="9">
                  <c:v>994615.04145654314</c:v>
                </c:pt>
                <c:pt idx="10">
                  <c:v>1061552.1696688645</c:v>
                </c:pt>
                <c:pt idx="11">
                  <c:v>1124101.7470726322</c:v>
                </c:pt>
                <c:pt idx="12">
                  <c:v>1182959.9601088853</c:v>
                </c:pt>
                <c:pt idx="13">
                  <c:v>1238653.1384031123</c:v>
                </c:pt>
                <c:pt idx="14">
                  <c:v>1291590.7741761473</c:v>
                </c:pt>
                <c:pt idx="15">
                  <c:v>1342098.9751892362</c:v>
                </c:pt>
                <c:pt idx="16">
                  <c:v>1390442.5162792786</c:v>
                </c:pt>
                <c:pt idx="17">
                  <c:v>1436839.9088124288</c:v>
                </c:pt>
                <c:pt idx="18">
                  <c:v>1481474.0148383151</c:v>
                </c:pt>
                <c:pt idx="19">
                  <c:v>1524499.7180492366</c:v>
                </c:pt>
                <c:pt idx="20">
                  <c:v>1566049.5920082617</c:v>
                </c:pt>
                <c:pt idx="21">
                  <c:v>1606238.1702388606</c:v>
                </c:pt>
                <c:pt idx="22">
                  <c:v>1645165.2181593566</c:v>
                </c:pt>
              </c:numCache>
            </c:numRef>
          </c:yVal>
          <c:smooth val="0"/>
          <c:extLst>
            <c:ext xmlns:c16="http://schemas.microsoft.com/office/drawing/2014/chart" uri="{C3380CC4-5D6E-409C-BE32-E72D297353CC}">
              <c16:uniqueId val="{00000003-C9CC-4937-99BC-9135A682FD86}"/>
            </c:ext>
          </c:extLst>
        </c:ser>
        <c:ser>
          <c:idx val="13"/>
          <c:order val="4"/>
          <c:tx>
            <c:v>min</c:v>
          </c:tx>
          <c:spPr>
            <a:ln w="44450" cap="rnd" cmpd="sng" algn="ctr">
              <a:solidFill>
                <a:srgbClr val="4F81BD"/>
              </a:solidFill>
              <a:prstDash val="solid"/>
              <a:round/>
              <a:headEnd type="none" w="med" len="med"/>
              <a:tailEnd type="none" w="med" len="med"/>
            </a:ln>
          </c:spPr>
          <c:marker>
            <c:symbol val="none"/>
          </c:marker>
          <c:xVal>
            <c:numRef>
              <c:f>DATA!$C$41:$D$41</c:f>
              <c:numCache>
                <c:formatCode>General</c:formatCode>
                <c:ptCount val="2"/>
                <c:pt idx="0">
                  <c:v>60</c:v>
                </c:pt>
                <c:pt idx="1">
                  <c:v>60</c:v>
                </c:pt>
              </c:numCache>
            </c:numRef>
          </c:xVal>
          <c:yVal>
            <c:numRef>
              <c:f>DATA!$C$43:$D$43</c:f>
              <c:numCache>
                <c:formatCode>_ "€"\ * #,##0_ ;_ "€"\ * \-#,##0_ ;_ "€"\ * "-"??_ ;_ @_ </c:formatCode>
                <c:ptCount val="2"/>
                <c:pt idx="0" formatCode="_(&quot;€&quot;* #,##0.00_);_(&quot;€&quot;* \(#,##0.00\);_(&quot;€&quot;* &quot;-&quot;??_);_(@_)">
                  <c:v>0</c:v>
                </c:pt>
                <c:pt idx="1">
                  <c:v>6800000.0000000019</c:v>
                </c:pt>
              </c:numCache>
            </c:numRef>
          </c:yVal>
          <c:smooth val="0"/>
          <c:extLst>
            <c:ext xmlns:c16="http://schemas.microsoft.com/office/drawing/2014/chart" uri="{C3380CC4-5D6E-409C-BE32-E72D297353CC}">
              <c16:uniqueId val="{00000004-C9CC-4937-99BC-9135A682FD86}"/>
            </c:ext>
          </c:extLst>
        </c:ser>
        <c:ser>
          <c:idx val="14"/>
          <c:order val="5"/>
          <c:tx>
            <c:v>max</c:v>
          </c:tx>
          <c:spPr>
            <a:ln w="44450" cap="rnd" cmpd="sng" algn="ctr">
              <a:solidFill>
                <a:srgbClr val="1F497D"/>
              </a:solidFill>
              <a:prstDash val="solid"/>
              <a:round/>
              <a:headEnd type="none" w="med" len="med"/>
              <a:tailEnd type="none" w="med" len="med"/>
            </a:ln>
          </c:spPr>
          <c:marker>
            <c:symbol val="none"/>
          </c:marker>
          <c:xVal>
            <c:numRef>
              <c:f>DATA!$C$40:$D$40</c:f>
              <c:numCache>
                <c:formatCode>General</c:formatCode>
                <c:ptCount val="2"/>
                <c:pt idx="0">
                  <c:v>100</c:v>
                </c:pt>
                <c:pt idx="1">
                  <c:v>100</c:v>
                </c:pt>
              </c:numCache>
            </c:numRef>
          </c:xVal>
          <c:yVal>
            <c:numRef>
              <c:f>DATA!$C$43:$D$43</c:f>
              <c:numCache>
                <c:formatCode>_ "€"\ * #,##0_ ;_ "€"\ * \-#,##0_ ;_ "€"\ * "-"??_ ;_ @_ </c:formatCode>
                <c:ptCount val="2"/>
                <c:pt idx="0" formatCode="_(&quot;€&quot;* #,##0.00_);_(&quot;€&quot;* \(#,##0.00\);_(&quot;€&quot;* &quot;-&quot;??_);_(@_)">
                  <c:v>0</c:v>
                </c:pt>
                <c:pt idx="1">
                  <c:v>6800000.0000000019</c:v>
                </c:pt>
              </c:numCache>
            </c:numRef>
          </c:yVal>
          <c:smooth val="0"/>
          <c:extLst>
            <c:ext xmlns:c16="http://schemas.microsoft.com/office/drawing/2014/chart" uri="{C3380CC4-5D6E-409C-BE32-E72D297353CC}">
              <c16:uniqueId val="{00000005-C9CC-4937-99BC-9135A682FD86}"/>
            </c:ext>
          </c:extLst>
        </c:ser>
        <c:ser>
          <c:idx val="15"/>
          <c:order val="6"/>
          <c:tx>
            <c:strRef>
              <c:f>DATA!$B$38</c:f>
              <c:strCache>
                <c:ptCount val="1"/>
                <c:pt idx="0">
                  <c:v>Referentie</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0183826159556043"/>
                  <c:y val="-3.4827755226200276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C9CC-4937-99BC-9135A682FD86}"/>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DATA!$D$38</c:f>
              <c:numCache>
                <c:formatCode>0</c:formatCode>
                <c:ptCount val="1"/>
                <c:pt idx="0">
                  <c:v>88</c:v>
                </c:pt>
              </c:numCache>
            </c:numRef>
          </c:xVal>
          <c:yVal>
            <c:numRef>
              <c:f>DATA!$C$38</c:f>
              <c:numCache>
                <c:formatCode>_ "€"\ * #,##0_ ;_ "€"\ * \-#,##0_ ;_ "€"\ * "-"??_ ;_ @_ </c:formatCode>
                <c:ptCount val="1"/>
                <c:pt idx="0">
                  <c:v>3400000</c:v>
                </c:pt>
              </c:numCache>
            </c:numRef>
          </c:yVal>
          <c:smooth val="0"/>
          <c:extLst>
            <c:ext xmlns:c16="http://schemas.microsoft.com/office/drawing/2014/chart" uri="{C3380CC4-5D6E-409C-BE32-E72D297353CC}">
              <c16:uniqueId val="{00000007-C9CC-4937-99BC-9135A682FD86}"/>
            </c:ext>
          </c:extLst>
        </c:ser>
        <c:ser>
          <c:idx val="16"/>
          <c:order val="7"/>
          <c:tx>
            <c:strRef>
              <c:f>DATA!$B$39</c:f>
              <c:strCache>
                <c:ptCount val="1"/>
                <c:pt idx="0">
                  <c:v>Referentie (Qmax)</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1.53887880429271E-2"/>
                  <c:y val="-1.5207296997459114E-2"/>
                </c:manualLayout>
              </c:layout>
              <c:spPr>
                <a:noFill/>
                <a:ln>
                  <a:noFill/>
                </a:ln>
                <a:effectLst/>
              </c:spPr>
              <c:txPr>
                <a:bodyPr wrap="square" lIns="38100" tIns="19050" rIns="38100" bIns="19050" anchor="ctr">
                  <a:noAutofit/>
                </a:bodyPr>
                <a:lstStyle/>
                <a:p>
                  <a:pPr>
                    <a:defRPr b="1" i="1"/>
                  </a:pPr>
                  <a:endParaRPr lang="nl-NL"/>
                </a:p>
              </c:txPr>
              <c:showLegendKey val="0"/>
              <c:showVal val="0"/>
              <c:showCatName val="0"/>
              <c:showSerName val="1"/>
              <c:showPercent val="0"/>
              <c:showBubbleSize val="0"/>
              <c:extLst>
                <c:ext xmlns:c15="http://schemas.microsoft.com/office/drawing/2012/chart" uri="{CE6537A1-D6FC-4f65-9D91-7224C49458BB}">
                  <c15:layout>
                    <c:manualLayout>
                      <c:w val="0.11246139006003851"/>
                      <c:h val="8.3605145167969491E-2"/>
                    </c:manualLayout>
                  </c15:layout>
                </c:ext>
                <c:ext xmlns:c16="http://schemas.microsoft.com/office/drawing/2014/chart" uri="{C3380CC4-5D6E-409C-BE32-E72D297353CC}">
                  <c16:uniqueId val="{00000008-C9CC-4937-99BC-9135A682FD86}"/>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DATA!$D$39</c:f>
              <c:numCache>
                <c:formatCode>0</c:formatCode>
                <c:ptCount val="1"/>
                <c:pt idx="0">
                  <c:v>100</c:v>
                </c:pt>
              </c:numCache>
            </c:numRef>
          </c:xVal>
          <c:yVal>
            <c:numRef>
              <c:f>DATA!$C$39</c:f>
              <c:numCache>
                <c:formatCode>_ "€"\ * #,##0_ ;_ "€"\ * \-#,##0_ ;_ "€"\ * "-"??_ ;_ @_ </c:formatCode>
                <c:ptCount val="1"/>
                <c:pt idx="0">
                  <c:v>3807593.5438333391</c:v>
                </c:pt>
              </c:numCache>
            </c:numRef>
          </c:yVal>
          <c:smooth val="0"/>
          <c:extLst>
            <c:ext xmlns:c16="http://schemas.microsoft.com/office/drawing/2014/chart" uri="{C3380CC4-5D6E-409C-BE32-E72D297353CC}">
              <c16:uniqueId val="{00000009-C9CC-4937-99BC-9135A682FD86}"/>
            </c:ext>
          </c:extLst>
        </c:ser>
        <c:ser>
          <c:idx val="1"/>
          <c:order val="8"/>
          <c:tx>
            <c:strRef>
              <c:f>DATA!$B$7</c:f>
              <c:strCache>
                <c:ptCount val="1"/>
                <c:pt idx="0">
                  <c:v>Uw inschrijving</c:v>
                </c:pt>
              </c:strCache>
            </c:strRef>
          </c:tx>
          <c:spPr>
            <a:ln>
              <a:noFill/>
            </a:ln>
            <a:effectLst>
              <a:outerShdw blurRad="40000" dist="23000" dir="5400000" rotWithShape="0">
                <a:srgbClr val="000000">
                  <a:alpha val="35000"/>
                </a:srgbClr>
              </a:outerShdw>
            </a:effectLst>
          </c:spPr>
          <c:marker>
            <c:symbol val="circle"/>
            <c:size val="12"/>
            <c:spPr>
              <a:solidFill>
                <a:srgbClr val="76E17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7"/>
                  <c:y val="-0.0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C9CC-4937-99BC-9135A682FD86}"/>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DATA!$F$7</c:f>
              <c:numCache>
                <c:formatCode>0</c:formatCode>
                <c:ptCount val="1"/>
                <c:pt idx="0">
                  <c:v>60</c:v>
                </c:pt>
              </c:numCache>
            </c:numRef>
          </c:xVal>
          <c:yVal>
            <c:numRef>
              <c:f>DATA!$C$7</c:f>
              <c:numCache>
                <c:formatCode>_("€"* #,##0.00_);_("€"* \(#,##0.00\);_("€"* "-"??_);_(@_)</c:formatCode>
                <c:ptCount val="1"/>
                <c:pt idx="0">
                  <c:v>0</c:v>
                </c:pt>
              </c:numCache>
            </c:numRef>
          </c:yVal>
          <c:smooth val="0"/>
          <c:extLst>
            <c:ext xmlns:c16="http://schemas.microsoft.com/office/drawing/2014/chart" uri="{C3380CC4-5D6E-409C-BE32-E72D297353CC}">
              <c16:uniqueId val="{0000000B-C9CC-4937-99BC-9135A682FD86}"/>
            </c:ext>
          </c:extLst>
        </c:ser>
        <c:ser>
          <c:idx val="3"/>
          <c:order val="9"/>
          <c:tx>
            <c:strRef>
              <c:f>DATA!$G$41</c:f>
              <c:strCache>
                <c:ptCount val="1"/>
                <c:pt idx="0">
                  <c:v>1500</c:v>
                </c:pt>
              </c:strCache>
            </c:strRef>
          </c:tx>
          <c:marker>
            <c:symbol val="none"/>
          </c:marker>
          <c:dLbls>
            <c:dLbl>
              <c:idx val="0"/>
              <c:layout>
                <c:manualLayout>
                  <c:x val="-3.5936535433070869E-2"/>
                  <c:y val="5.5337952755905362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C9CC-4937-99BC-9135A682FD86}"/>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DATA!$C$41</c:f>
              <c:numCache>
                <c:formatCode>General</c:formatCode>
                <c:ptCount val="1"/>
                <c:pt idx="0">
                  <c:v>60</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D-C9CC-4937-99BC-9135A682FD86}"/>
            </c:ext>
          </c:extLst>
        </c:ser>
        <c:ser>
          <c:idx val="5"/>
          <c:order val="10"/>
          <c:tx>
            <c:strRef>
              <c:f>DATA!$G$40</c:f>
              <c:strCache>
                <c:ptCount val="1"/>
                <c:pt idx="0">
                  <c:v>2500</c:v>
                </c:pt>
              </c:strCache>
            </c:strRef>
          </c:tx>
          <c:marker>
            <c:symbol val="none"/>
          </c:marker>
          <c:dLbls>
            <c:dLbl>
              <c:idx val="0"/>
              <c:layout>
                <c:manualLayout>
                  <c:x val="-3.4000000000000002E-2"/>
                  <c:y val="5.275407589940747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E-C9CC-4937-99BC-9135A682FD86}"/>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DATA!$C$40</c:f>
              <c:numCache>
                <c:formatCode>General</c:formatCode>
                <c:ptCount val="1"/>
                <c:pt idx="0">
                  <c:v>100</c:v>
                </c:pt>
              </c:numCache>
            </c:numRef>
          </c:xVal>
          <c:yVal>
            <c:numRef>
              <c:f>DATA!$C$43</c:f>
              <c:numCache>
                <c:formatCode>_("€"* #,##0.00_);_("€"* \(#,##0.00\);_("€"* "-"??_);_(@_)</c:formatCode>
                <c:ptCount val="1"/>
                <c:pt idx="0">
                  <c:v>0</c:v>
                </c:pt>
              </c:numCache>
            </c:numRef>
          </c:yVal>
          <c:smooth val="0"/>
          <c:extLst>
            <c:ext xmlns:c16="http://schemas.microsoft.com/office/drawing/2014/chart" uri="{C3380CC4-5D6E-409C-BE32-E72D297353CC}">
              <c16:uniqueId val="{0000000F-C9CC-4937-99BC-9135A682FD86}"/>
            </c:ext>
          </c:extLst>
        </c:ser>
        <c:ser>
          <c:idx val="4"/>
          <c:order val="11"/>
          <c:tx>
            <c:v>Vergelijkingswaarde x1000</c:v>
          </c:tx>
          <c:marker>
            <c:symbol val="none"/>
          </c:marker>
          <c:dLbls>
            <c:spPr>
              <a:noFill/>
              <a:ln>
                <a:noFill/>
              </a:ln>
              <a:effectLst/>
            </c:spPr>
            <c:txPr>
              <a:bodyPr wrap="square" lIns="38100" tIns="19050" rIns="38100" bIns="19050" anchor="ctr" anchorCtr="0">
                <a:spAutoFit/>
              </a:bodyPr>
              <a:lstStyle/>
              <a:p>
                <a:pPr algn="l">
                  <a:defRPr sz="1100"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0</c:v>
              </c:pt>
            </c:numLit>
          </c:xVal>
          <c:yVal>
            <c:numRef>
              <c:f>DATA!$D$43</c:f>
              <c:numCache>
                <c:formatCode>_ "€"\ * #,##0_ ;_ "€"\ * \-#,##0_ ;_ "€"\ * "-"??_ ;_ @_ </c:formatCode>
                <c:ptCount val="1"/>
                <c:pt idx="0">
                  <c:v>6800000.0000000019</c:v>
                </c:pt>
              </c:numCache>
            </c:numRef>
          </c:yVal>
          <c:smooth val="0"/>
          <c:extLst>
            <c:ext xmlns:c16="http://schemas.microsoft.com/office/drawing/2014/chart" uri="{C3380CC4-5D6E-409C-BE32-E72D297353CC}">
              <c16:uniqueId val="{00000010-C9CC-4937-99BC-9135A682FD86}"/>
            </c:ext>
          </c:extLst>
        </c:ser>
        <c:ser>
          <c:idx val="0"/>
          <c:order val="12"/>
          <c:tx>
            <c:v>QKnockOut</c:v>
          </c:tx>
          <c:spPr>
            <a:ln w="44450" cap="rnd" cmpd="sng" algn="ctr">
              <a:solidFill>
                <a:srgbClr val="C0504D"/>
              </a:solidFill>
              <a:prstDash val="sysDash"/>
              <a:round/>
              <a:headEnd type="none" w="med" len="med"/>
              <a:tailEnd type="none" w="med" len="med"/>
            </a:ln>
          </c:spPr>
          <c:marker>
            <c:symbol val="none"/>
          </c:marker>
          <c:xVal>
            <c:numRef>
              <c:f>DATA!$G$44:$H$44</c:f>
              <c:numCache>
                <c:formatCode>0</c:formatCode>
                <c:ptCount val="2"/>
                <c:pt idx="0">
                  <c:v>-0.4</c:v>
                </c:pt>
                <c:pt idx="1">
                  <c:v>-0.4</c:v>
                </c:pt>
              </c:numCache>
            </c:numRef>
          </c:xVal>
          <c:yVal>
            <c:numRef>
              <c:f>DATA!$C$43:$D$43</c:f>
              <c:numCache>
                <c:formatCode>_ "€"\ * #,##0_ ;_ "€"\ * \-#,##0_ ;_ "€"\ * "-"??_ ;_ @_ </c:formatCode>
                <c:ptCount val="2"/>
                <c:pt idx="0" formatCode="_(&quot;€&quot;* #,##0.00_);_(&quot;€&quot;* \(#,##0.00\);_(&quot;€&quot;* &quot;-&quot;??_);_(@_)">
                  <c:v>0</c:v>
                </c:pt>
                <c:pt idx="1">
                  <c:v>6800000.0000000019</c:v>
                </c:pt>
              </c:numCache>
            </c:numRef>
          </c:yVal>
          <c:smooth val="0"/>
          <c:extLst>
            <c:ext xmlns:c16="http://schemas.microsoft.com/office/drawing/2014/chart" uri="{C3380CC4-5D6E-409C-BE32-E72D297353CC}">
              <c16:uniqueId val="{00000011-C9CC-4937-99BC-9135A682FD86}"/>
            </c:ext>
          </c:extLst>
        </c:ser>
        <c:ser>
          <c:idx val="2"/>
          <c:order val="13"/>
          <c:tx>
            <c:v>Alternatieve propositie</c:v>
          </c:tx>
          <c:spPr>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marker>
            <c:symbol val="circle"/>
            <c:size val="12"/>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atMod val="105000"/>
                  </a:schemeClr>
                </a:solidFill>
                <a:prstDash val="solid"/>
              </a:ln>
              <a:effectLst>
                <a:outerShdw blurRad="40000" dist="20000" dir="5400000" rotWithShape="0">
                  <a:srgbClr val="000000">
                    <a:alpha val="38000"/>
                  </a:srgbClr>
                </a:outerShdw>
              </a:effectLst>
            </c:spPr>
          </c:marker>
          <c:dPt>
            <c:idx val="0"/>
            <c:marker>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bubble3D val="0"/>
            <c:spPr>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3-C9CC-4937-99BC-9135A682FD86}"/>
              </c:ext>
            </c:extLst>
          </c:dPt>
          <c:dLbls>
            <c:dLbl>
              <c:idx val="0"/>
              <c:tx>
                <c:rich>
                  <a:bodyPr/>
                  <a:lstStyle/>
                  <a:p>
                    <a:fld id="{E66C4F72-F922-4A02-B3FD-71A8C051CCCC}" type="CELLRANGE">
                      <a:rPr lang="en-US"/>
                      <a:pPr/>
                      <a:t>[CELLRANGE]</a:t>
                    </a:fld>
                    <a:endParaRPr lang="nl-NL"/>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C9CC-4937-99BC-9135A682FD86}"/>
                </c:ext>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DATA!$F$8</c:f>
              <c:numCache>
                <c:formatCode>General</c:formatCode>
                <c:ptCount val="1"/>
              </c:numCache>
            </c:numRef>
          </c:xVal>
          <c:yVal>
            <c:numRef>
              <c:f>DATA!$C$8</c:f>
              <c:numCache>
                <c:formatCode>General</c:formatCode>
                <c:ptCount val="1"/>
              </c:numCache>
            </c:numRef>
          </c:yVal>
          <c:smooth val="0"/>
          <c:extLst>
            <c:ext xmlns:c15="http://schemas.microsoft.com/office/drawing/2012/chart" uri="{02D57815-91ED-43cb-92C2-25804820EDAC}">
              <c15:datalabelsRange>
                <c15:f>DATA!$B$8</c15:f>
                <c15:dlblRangeCache>
                  <c:ptCount val="1"/>
                </c15:dlblRangeCache>
              </c15:datalabelsRange>
            </c:ext>
            <c:ext xmlns:c16="http://schemas.microsoft.com/office/drawing/2014/chart" uri="{C3380CC4-5D6E-409C-BE32-E72D297353CC}">
              <c16:uniqueId val="{00000014-C9CC-4937-99BC-9135A682FD86}"/>
            </c:ext>
          </c:extLst>
        </c:ser>
        <c:dLbls>
          <c:showLegendKey val="0"/>
          <c:showVal val="0"/>
          <c:showCatName val="0"/>
          <c:showSerName val="0"/>
          <c:showPercent val="0"/>
          <c:showBubbleSize val="0"/>
        </c:dLbls>
        <c:axId val="543016416"/>
        <c:axId val="543016808"/>
        <c:extLst/>
      </c:scatterChart>
      <c:valAx>
        <c:axId val="543016416"/>
        <c:scaling>
          <c:orientation val="minMax"/>
          <c:max val="120"/>
          <c:min val="0"/>
        </c:scaling>
        <c:delete val="0"/>
        <c:axPos val="b"/>
        <c:numFmt formatCode="#,##0" sourceLinked="0"/>
        <c:majorTickMark val="in"/>
        <c:minorTickMark val="none"/>
        <c:tickLblPos val="nextTo"/>
        <c:spPr>
          <a:ln>
            <a:solidFill>
              <a:schemeClr val="tx1"/>
            </a:solidFill>
          </a:ln>
        </c:spPr>
        <c:txPr>
          <a:bodyPr/>
          <a:lstStyle/>
          <a:p>
            <a:pPr>
              <a:defRPr sz="1000"/>
            </a:pPr>
            <a:endParaRPr lang="nl-NL"/>
          </a:p>
        </c:txPr>
        <c:crossAx val="543016808"/>
        <c:crosses val="autoZero"/>
        <c:crossBetween val="midCat"/>
        <c:majorUnit val="10"/>
      </c:valAx>
      <c:valAx>
        <c:axId val="543016808"/>
        <c:scaling>
          <c:orientation val="minMax"/>
          <c:max val="6800000.0000000019"/>
          <c:min val="0"/>
        </c:scaling>
        <c:delete val="0"/>
        <c:axPos val="l"/>
        <c:numFmt formatCode="&quot;€&quot;\ #,##0" sourceLinked="0"/>
        <c:majorTickMark val="in"/>
        <c:minorTickMark val="none"/>
        <c:tickLblPos val="nextTo"/>
        <c:spPr>
          <a:ln>
            <a:solidFill>
              <a:schemeClr val="tx1"/>
            </a:solidFill>
          </a:ln>
        </c:spPr>
        <c:txPr>
          <a:bodyPr/>
          <a:lstStyle/>
          <a:p>
            <a:pPr>
              <a:defRPr sz="1000"/>
            </a:pPr>
            <a:endParaRPr lang="nl-NL"/>
          </a:p>
        </c:txPr>
        <c:crossAx val="543016416"/>
        <c:crosses val="autoZero"/>
        <c:crossBetween val="midCat"/>
        <c:majorUnit val="340000"/>
        <c:dispUnits>
          <c:builtInUnit val="thousands"/>
          <c:dispUnitsLbl/>
        </c:dispUnits>
      </c:valAx>
      <c:spPr>
        <a:solidFill>
          <a:srgbClr val="8FCAE7"/>
        </a:solidFill>
        <a:ln w="9525">
          <a:noFill/>
        </a:ln>
      </c:spPr>
    </c:plotArea>
    <c:plotVisOnly val="1"/>
    <c:dispBlanksAs val="gap"/>
    <c:showDLblsOverMax val="0"/>
  </c:chart>
  <c:spPr>
    <a:solidFill>
      <a:srgbClr val="8FCAE7"/>
    </a:solidFill>
    <a:ln>
      <a:solidFill>
        <a:schemeClr val="tx1"/>
      </a:solid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4.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10</xdr:col>
      <xdr:colOff>712470</xdr:colOff>
      <xdr:row>1</xdr:row>
      <xdr:rowOff>104775</xdr:rowOff>
    </xdr:from>
    <xdr:ext cx="1076325" cy="801902"/>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1570970" y="247650"/>
          <a:ext cx="1076325" cy="801902"/>
        </a:xfrm>
        <a:prstGeom prst="rect">
          <a:avLst/>
        </a:prstGeom>
      </xdr:spPr>
    </xdr:pic>
    <xdr:clientData/>
  </xdr:oneCellAnchor>
  <xdr:oneCellAnchor>
    <xdr:from>
      <xdr:col>8</xdr:col>
      <xdr:colOff>405765</xdr:colOff>
      <xdr:row>4</xdr:row>
      <xdr:rowOff>78105</xdr:rowOff>
    </xdr:from>
    <xdr:ext cx="2304762" cy="281940"/>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2"/>
        <a:srcRect t="27544" b="23925"/>
        <a:stretch/>
      </xdr:blipFill>
      <xdr:spPr>
        <a:xfrm>
          <a:off x="9168765" y="1154430"/>
          <a:ext cx="2304762" cy="2819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2133600</xdr:colOff>
      <xdr:row>2</xdr:row>
      <xdr:rowOff>1905</xdr:rowOff>
    </xdr:from>
    <xdr:to>
      <xdr:col>2</xdr:col>
      <xdr:colOff>336897</xdr:colOff>
      <xdr:row>3</xdr:row>
      <xdr:rowOff>131182</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b="31795"/>
        <a:stretch/>
      </xdr:blipFill>
      <xdr:spPr>
        <a:xfrm>
          <a:off x="2314575" y="621030"/>
          <a:ext cx="2279997" cy="395977"/>
        </a:xfrm>
        <a:prstGeom prst="rect">
          <a:avLst/>
        </a:prstGeom>
      </xdr:spPr>
    </xdr:pic>
    <xdr:clientData/>
  </xdr:twoCellAnchor>
  <xdr:twoCellAnchor editAs="oneCell">
    <xdr:from>
      <xdr:col>3</xdr:col>
      <xdr:colOff>487680</xdr:colOff>
      <xdr:row>1</xdr:row>
      <xdr:rowOff>85725</xdr:rowOff>
    </xdr:from>
    <xdr:to>
      <xdr:col>3</xdr:col>
      <xdr:colOff>1562100</xdr:colOff>
      <xdr:row>3</xdr:row>
      <xdr:rowOff>144874</xdr:rowOff>
    </xdr:to>
    <xdr:pic>
      <xdr:nvPicPr>
        <xdr:cNvPr id="3" name="Afbeelding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5497830" y="228600"/>
          <a:ext cx="1074420" cy="8020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12</xdr:col>
      <xdr:colOff>146778</xdr:colOff>
      <xdr:row>1</xdr:row>
      <xdr:rowOff>76200</xdr:rowOff>
    </xdr:from>
    <xdr:ext cx="1076325" cy="801902"/>
    <xdr:pic>
      <xdr:nvPicPr>
        <xdr:cNvPr id="2" name="Afbeelding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5339153" y="276225"/>
          <a:ext cx="1076325" cy="801902"/>
        </a:xfrm>
        <a:prstGeom prst="rect">
          <a:avLst/>
        </a:prstGeom>
      </xdr:spPr>
    </xdr:pic>
    <xdr:clientData/>
  </xdr:oneCellAnchor>
  <xdr:oneCellAnchor>
    <xdr:from>
      <xdr:col>9</xdr:col>
      <xdr:colOff>1209675</xdr:colOff>
      <xdr:row>3</xdr:row>
      <xdr:rowOff>0</xdr:rowOff>
    </xdr:from>
    <xdr:ext cx="2304762" cy="419100"/>
    <xdr:pic>
      <xdr:nvPicPr>
        <xdr:cNvPr id="3" name="Afbeelding 2">
          <a:extLst>
            <a:ext uri="{FF2B5EF4-FFF2-40B4-BE49-F238E27FC236}">
              <a16:creationId xmlns:a16="http://schemas.microsoft.com/office/drawing/2014/main" id="{00000000-0008-0000-0200-000003000000}"/>
            </a:ext>
          </a:extLst>
        </xdr:cNvPr>
        <xdr:cNvPicPr>
          <a:picLocks noChangeAspect="1"/>
        </xdr:cNvPicPr>
      </xdr:nvPicPr>
      <xdr:blipFill rotWithShape="1">
        <a:blip xmlns:r="http://schemas.openxmlformats.org/officeDocument/2006/relationships" r:embed="rId2"/>
        <a:srcRect b="27859"/>
        <a:stretch/>
      </xdr:blipFill>
      <xdr:spPr>
        <a:xfrm>
          <a:off x="12449175" y="1209675"/>
          <a:ext cx="2304762" cy="419100"/>
        </a:xfrm>
        <a:prstGeom prst="rect">
          <a:avLst/>
        </a:prstGeom>
      </xdr:spPr>
    </xdr:pic>
    <xdr:clientData/>
  </xdr:oneCellAnchor>
  <xdr:twoCellAnchor editAs="oneCell">
    <xdr:from>
      <xdr:col>5</xdr:col>
      <xdr:colOff>7620</xdr:colOff>
      <xdr:row>49</xdr:row>
      <xdr:rowOff>28575</xdr:rowOff>
    </xdr:from>
    <xdr:to>
      <xdr:col>6</xdr:col>
      <xdr:colOff>1125</xdr:colOff>
      <xdr:row>49</xdr:row>
      <xdr:rowOff>235559</xdr:rowOff>
    </xdr:to>
    <xdr:pic>
      <xdr:nvPicPr>
        <xdr:cNvPr id="6" name="Afbeelding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3"/>
        <a:stretch>
          <a:fillRect/>
        </a:stretch>
      </xdr:blipFill>
      <xdr:spPr>
        <a:xfrm>
          <a:off x="5122545" y="11706225"/>
          <a:ext cx="1126980" cy="206984"/>
        </a:xfrm>
        <a:prstGeom prst="rect">
          <a:avLst/>
        </a:prstGeom>
      </xdr:spPr>
    </xdr:pic>
    <xdr:clientData/>
  </xdr:twoCellAnchor>
  <xdr:oneCellAnchor>
    <xdr:from>
      <xdr:col>5</xdr:col>
      <xdr:colOff>7620</xdr:colOff>
      <xdr:row>85</xdr:row>
      <xdr:rowOff>28575</xdr:rowOff>
    </xdr:from>
    <xdr:ext cx="1123805" cy="203809"/>
    <xdr:pic>
      <xdr:nvPicPr>
        <xdr:cNvPr id="8" name="Afbeelding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3"/>
        <a:stretch>
          <a:fillRect/>
        </a:stretch>
      </xdr:blipFill>
      <xdr:spPr>
        <a:xfrm>
          <a:off x="5122545" y="18973800"/>
          <a:ext cx="1123805" cy="203809"/>
        </a:xfrm>
        <a:prstGeom prst="rect">
          <a:avLst/>
        </a:prstGeom>
      </xdr:spPr>
    </xdr:pic>
    <xdr:clientData/>
  </xdr:oneCellAnchor>
  <xdr:oneCellAnchor>
    <xdr:from>
      <xdr:col>5</xdr:col>
      <xdr:colOff>7620</xdr:colOff>
      <xdr:row>121</xdr:row>
      <xdr:rowOff>38100</xdr:rowOff>
    </xdr:from>
    <xdr:ext cx="1123805" cy="203809"/>
    <xdr:pic>
      <xdr:nvPicPr>
        <xdr:cNvPr id="9" name="Afbeelding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3"/>
        <a:stretch>
          <a:fillRect/>
        </a:stretch>
      </xdr:blipFill>
      <xdr:spPr>
        <a:xfrm>
          <a:off x="5122545" y="26222325"/>
          <a:ext cx="1123805" cy="203809"/>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10</xdr:col>
      <xdr:colOff>180975</xdr:colOff>
      <xdr:row>2</xdr:row>
      <xdr:rowOff>219075</xdr:rowOff>
    </xdr:from>
    <xdr:to>
      <xdr:col>13</xdr:col>
      <xdr:colOff>28895</xdr:colOff>
      <xdr:row>5</xdr:row>
      <xdr:rowOff>24682</xdr:rowOff>
    </xdr:to>
    <xdr:pic>
      <xdr:nvPicPr>
        <xdr:cNvPr id="2" name="Afbeelding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a:srcRect b="28844"/>
        <a:stretch/>
      </xdr:blipFill>
      <xdr:spPr>
        <a:xfrm>
          <a:off x="8105775" y="819150"/>
          <a:ext cx="2305370" cy="415207"/>
        </a:xfrm>
        <a:prstGeom prst="rect">
          <a:avLst/>
        </a:prstGeom>
      </xdr:spPr>
    </xdr:pic>
    <xdr:clientData/>
  </xdr:twoCellAnchor>
  <xdr:oneCellAnchor>
    <xdr:from>
      <xdr:col>14</xdr:col>
      <xdr:colOff>262973</xdr:colOff>
      <xdr:row>1</xdr:row>
      <xdr:rowOff>85725</xdr:rowOff>
    </xdr:from>
    <xdr:ext cx="1076325" cy="795690"/>
    <xdr:pic>
      <xdr:nvPicPr>
        <xdr:cNvPr id="6" name="Afbeelding 5">
          <a:extLst>
            <a:ext uri="{FF2B5EF4-FFF2-40B4-BE49-F238E27FC236}">
              <a16:creationId xmlns:a16="http://schemas.microsoft.com/office/drawing/2014/main" id="{905076A5-E5C3-4561-BC78-7B774CC229A1}"/>
            </a:ext>
          </a:extLst>
        </xdr:cNvPr>
        <xdr:cNvPicPr>
          <a:picLocks noChangeAspect="1"/>
        </xdr:cNvPicPr>
      </xdr:nvPicPr>
      <xdr:blipFill rotWithShape="1">
        <a:blip xmlns:r="http://schemas.openxmlformats.org/officeDocument/2006/relationships" r:embed="rId2">
          <a:clrChange>
            <a:clrFrom>
              <a:srgbClr val="FFFFFF"/>
            </a:clrFrom>
            <a:clrTo>
              <a:srgbClr val="FFFFFF">
                <a:alpha val="0"/>
              </a:srgbClr>
            </a:clrTo>
          </a:clrChange>
        </a:blip>
        <a:srcRect l="-907"/>
        <a:stretch/>
      </xdr:blipFill>
      <xdr:spPr>
        <a:xfrm>
          <a:off x="10778573" y="228600"/>
          <a:ext cx="1076325" cy="79569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14</xdr:col>
      <xdr:colOff>419100</xdr:colOff>
      <xdr:row>1</xdr:row>
      <xdr:rowOff>123825</xdr:rowOff>
    </xdr:from>
    <xdr:to>
      <xdr:col>15</xdr:col>
      <xdr:colOff>784273</xdr:colOff>
      <xdr:row>3</xdr:row>
      <xdr:rowOff>153762</xdr:rowOff>
    </xdr:to>
    <xdr:pic>
      <xdr:nvPicPr>
        <xdr:cNvPr id="2" name="Afbeelding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2172950" y="295275"/>
          <a:ext cx="1079548" cy="791937"/>
        </a:xfrm>
        <a:prstGeom prst="rect">
          <a:avLst/>
        </a:prstGeom>
      </xdr:spPr>
    </xdr:pic>
    <xdr:clientData/>
  </xdr:twoCellAnchor>
  <xdr:twoCellAnchor editAs="oneCell">
    <xdr:from>
      <xdr:col>11</xdr:col>
      <xdr:colOff>36195</xdr:colOff>
      <xdr:row>2</xdr:row>
      <xdr:rowOff>150495</xdr:rowOff>
    </xdr:from>
    <xdr:to>
      <xdr:col>13</xdr:col>
      <xdr:colOff>650978</xdr:colOff>
      <xdr:row>5</xdr:row>
      <xdr:rowOff>129419</xdr:rowOff>
    </xdr:to>
    <xdr:pic>
      <xdr:nvPicPr>
        <xdr:cNvPr id="3" name="Afbeelding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2"/>
        <a:srcRect l="11158"/>
        <a:stretch/>
      </xdr:blipFill>
      <xdr:spPr>
        <a:xfrm>
          <a:off x="9646920" y="817245"/>
          <a:ext cx="2043533" cy="57899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7471</xdr:colOff>
      <xdr:row>6</xdr:row>
      <xdr:rowOff>171450</xdr:rowOff>
    </xdr:from>
    <xdr:to>
      <xdr:col>1</xdr:col>
      <xdr:colOff>6181725</xdr:colOff>
      <xdr:row>24</xdr:row>
      <xdr:rowOff>313204</xdr:rowOff>
    </xdr:to>
    <xdr:graphicFrame macro="">
      <xdr:nvGraphicFramePr>
        <xdr:cNvPr id="2" name="Grafiek1">
          <a:extLst>
            <a:ext uri="{FF2B5EF4-FFF2-40B4-BE49-F238E27FC236}">
              <a16:creationId xmlns:a16="http://schemas.microsoft.com/office/drawing/2014/main" id="{9BA7FFFD-B43F-4C61-B512-557913A208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862853</xdr:colOff>
      <xdr:row>9</xdr:row>
      <xdr:rowOff>11206</xdr:rowOff>
    </xdr:from>
    <xdr:ext cx="1501589" cy="1874183"/>
    <xdr:pic>
      <xdr:nvPicPr>
        <xdr:cNvPr id="3" name="Afbeelding 2">
          <a:extLst>
            <a:ext uri="{FF2B5EF4-FFF2-40B4-BE49-F238E27FC236}">
              <a16:creationId xmlns:a16="http://schemas.microsoft.com/office/drawing/2014/main" id="{7F79F133-81D1-408E-A655-EFC657FA3386}"/>
            </a:ext>
          </a:extLst>
        </xdr:cNvPr>
        <xdr:cNvPicPr>
          <a:picLocks noChangeAspect="1"/>
        </xdr:cNvPicPr>
      </xdr:nvPicPr>
      <xdr:blipFill>
        <a:blip xmlns:r="http://schemas.openxmlformats.org/officeDocument/2006/relationships" r:embed="rId2">
          <a:clrChange>
            <a:clrFrom>
              <a:srgbClr val="8FCAE7"/>
            </a:clrFrom>
            <a:clrTo>
              <a:srgbClr val="8FCAE7">
                <a:alpha val="0"/>
              </a:srgbClr>
            </a:clrTo>
          </a:clrChange>
          <a:extLst>
            <a:ext uri="{28A0092B-C50C-407E-A947-70E740481C1C}">
              <a14:useLocalDpi xmlns:a14="http://schemas.microsoft.com/office/drawing/2010/main" val="0"/>
            </a:ext>
          </a:extLst>
        </a:blip>
        <a:stretch>
          <a:fillRect/>
        </a:stretch>
      </xdr:blipFill>
      <xdr:spPr>
        <a:xfrm>
          <a:off x="1110503" y="1916206"/>
          <a:ext cx="1501589" cy="1874183"/>
        </a:xfrm>
        <a:prstGeom prst="rect">
          <a:avLst/>
        </a:prstGeom>
      </xdr:spPr>
    </xdr:pic>
    <xdr:clientData/>
  </xdr:oneCellAnchor>
  <xdr:oneCellAnchor>
    <xdr:from>
      <xdr:col>3</xdr:col>
      <xdr:colOff>3384610</xdr:colOff>
      <xdr:row>3</xdr:row>
      <xdr:rowOff>134471</xdr:rowOff>
    </xdr:from>
    <xdr:ext cx="2529854" cy="365934"/>
    <xdr:pic>
      <xdr:nvPicPr>
        <xdr:cNvPr id="4" name="Afbeelding 3">
          <a:extLst>
            <a:ext uri="{FF2B5EF4-FFF2-40B4-BE49-F238E27FC236}">
              <a16:creationId xmlns:a16="http://schemas.microsoft.com/office/drawing/2014/main" id="{6E1BE7F5-A8DC-43EA-AED2-D417B03E715E}"/>
            </a:ext>
          </a:extLst>
        </xdr:cNvPr>
        <xdr:cNvPicPr>
          <a:picLocks noChangeAspect="1"/>
        </xdr:cNvPicPr>
      </xdr:nvPicPr>
      <xdr:blipFill rotWithShape="1">
        <a:blip xmlns:r="http://schemas.openxmlformats.org/officeDocument/2006/relationships" r:embed="rId3"/>
        <a:srcRect t="19675" b="22940"/>
        <a:stretch/>
      </xdr:blipFill>
      <xdr:spPr>
        <a:xfrm>
          <a:off x="10280710" y="896471"/>
          <a:ext cx="2529854" cy="365934"/>
        </a:xfrm>
        <a:prstGeom prst="rect">
          <a:avLst/>
        </a:prstGeom>
      </xdr:spPr>
    </xdr:pic>
    <xdr:clientData/>
  </xdr:oneCellAnchor>
</xdr:wsDr>
</file>

<file path=xl/drawings/drawing7.xml><?xml version="1.0" encoding="utf-8"?>
<c:userShapes xmlns:c="http://schemas.openxmlformats.org/drawingml/2006/chart">
  <cdr:relSizeAnchor xmlns:cdr="http://schemas.openxmlformats.org/drawingml/2006/chartDrawing">
    <cdr:from>
      <cdr:x>0.8518</cdr:x>
      <cdr:y>0.90326</cdr:y>
    </cdr:from>
    <cdr:to>
      <cdr:x>0.99625</cdr:x>
      <cdr:y>0.98466</cdr:y>
    </cdr:to>
    <cdr:sp macro="" textlink="">
      <cdr:nvSpPr>
        <cdr:cNvPr id="4" name="Rechthoek 3"/>
        <cdr:cNvSpPr/>
      </cdr:nvSpPr>
      <cdr:spPr>
        <a:xfrm xmlns:a="http://schemas.openxmlformats.org/drawingml/2006/main">
          <a:off x="5408915" y="5690152"/>
          <a:ext cx="917258" cy="512786"/>
        </a:xfrm>
        <a:prstGeom xmlns:a="http://schemas.openxmlformats.org/drawingml/2006/main" prst="rect">
          <a:avLst/>
        </a:prstGeom>
        <a:solidFill xmlns:a="http://schemas.openxmlformats.org/drawingml/2006/main">
          <a:srgbClr val="8FCAE7"/>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nl-NL" sz="1100" b="1">
              <a:solidFill>
                <a:schemeClr val="tx1"/>
              </a:solidFill>
            </a:rPr>
            <a:t>Kwaliteit </a:t>
          </a:r>
          <a:r>
            <a:rPr lang="nl-NL" sz="1100" b="1" baseline="0">
              <a:solidFill>
                <a:schemeClr val="tx1"/>
              </a:solidFill>
            </a:rPr>
            <a:t>in procenten en punten</a:t>
          </a:r>
          <a:endParaRPr lang="nl-NL" sz="1100" b="1">
            <a:solidFill>
              <a:schemeClr val="tx1"/>
            </a:solidFill>
          </a:endParaRPr>
        </a:p>
      </cdr:txBody>
    </cdr:sp>
  </cdr:relSizeAnchor>
</c:userShape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Y178"/>
  <sheetViews>
    <sheetView showGridLines="0" zoomScaleNormal="100" workbookViewId="0">
      <selection activeCell="B3" sqref="B3:E3"/>
    </sheetView>
  </sheetViews>
  <sheetFormatPr defaultColWidth="0" defaultRowHeight="0" customHeight="1" zeroHeight="1" x14ac:dyDescent="0.25"/>
  <cols>
    <col min="1" max="1" width="1.7109375" style="1" customWidth="1"/>
    <col min="2" max="2" width="35.42578125" style="1" customWidth="1"/>
    <col min="3" max="12" width="15.7109375" style="1" customWidth="1"/>
    <col min="13" max="13" width="3.7109375" style="1" customWidth="1"/>
    <col min="14" max="14" width="14.5703125" style="1" hidden="1" customWidth="1"/>
    <col min="15" max="15" width="19.5703125" style="1" hidden="1" customWidth="1"/>
    <col min="16" max="16" width="5.85546875" style="1" hidden="1" customWidth="1"/>
    <col min="17" max="17" width="37.5703125" style="1" hidden="1" customWidth="1"/>
    <col min="18" max="18" width="19.5703125" style="1" hidden="1" customWidth="1"/>
    <col min="19" max="19" width="5.85546875" style="1" hidden="1" customWidth="1"/>
    <col min="20" max="21" width="37.5703125" style="1" hidden="1" customWidth="1"/>
    <col min="22" max="22" width="5.85546875" style="1" hidden="1" customWidth="1"/>
    <col min="23" max="25" width="37.5703125" style="1" hidden="1" customWidth="1"/>
    <col min="26" max="16384" width="19.5703125" style="1" hidden="1"/>
  </cols>
  <sheetData>
    <row r="1" spans="2:17" ht="11.25" x14ac:dyDescent="0.25"/>
    <row r="2" spans="2:17" ht="24" x14ac:dyDescent="0.25">
      <c r="B2" s="4" t="s">
        <v>37</v>
      </c>
      <c r="C2" s="3"/>
      <c r="D2" s="3"/>
      <c r="E2" s="5"/>
      <c r="F2" s="3"/>
      <c r="G2" s="3"/>
      <c r="H2" s="251"/>
      <c r="I2" s="3"/>
      <c r="J2" s="3"/>
      <c r="K2" s="3"/>
      <c r="L2" s="3"/>
      <c r="M2" s="182"/>
    </row>
    <row r="3" spans="2:17" ht="36.6" customHeight="1" x14ac:dyDescent="0.25">
      <c r="B3" s="367" t="s">
        <v>80</v>
      </c>
      <c r="C3" s="367"/>
      <c r="D3" s="367"/>
      <c r="E3" s="367"/>
      <c r="F3" s="3"/>
      <c r="G3" s="3"/>
      <c r="H3" s="3"/>
      <c r="I3" s="403" t="s">
        <v>194</v>
      </c>
      <c r="J3" s="3"/>
      <c r="K3" s="3"/>
      <c r="L3" s="3"/>
      <c r="M3" s="182"/>
    </row>
    <row r="4" spans="2:17" ht="13.5" x14ac:dyDescent="0.25">
      <c r="B4" s="6" t="s">
        <v>81</v>
      </c>
      <c r="C4" s="3"/>
      <c r="D4" s="3"/>
      <c r="E4" s="3"/>
      <c r="F4" s="3"/>
      <c r="G4" s="3"/>
      <c r="H4" s="3"/>
      <c r="I4" s="3"/>
      <c r="J4" s="3"/>
      <c r="K4" s="3"/>
      <c r="L4" s="3"/>
      <c r="M4" s="182"/>
    </row>
    <row r="5" spans="2:17" ht="13.5" x14ac:dyDescent="0.25">
      <c r="B5" s="7"/>
      <c r="C5" s="3"/>
      <c r="D5" s="3"/>
      <c r="E5" s="3"/>
      <c r="F5" s="3"/>
      <c r="G5" s="3"/>
      <c r="H5" s="3"/>
      <c r="I5" s="3"/>
      <c r="J5" s="3"/>
      <c r="K5" s="3"/>
      <c r="L5" s="3"/>
      <c r="M5" s="182"/>
    </row>
    <row r="6" spans="2:17" ht="13.5" x14ac:dyDescent="0.25">
      <c r="B6" s="2" t="s">
        <v>59</v>
      </c>
      <c r="C6" s="368"/>
      <c r="D6" s="368"/>
      <c r="E6" s="3"/>
      <c r="F6" s="3"/>
      <c r="G6" s="3"/>
      <c r="H6" s="3"/>
      <c r="I6" s="3"/>
      <c r="J6" s="3"/>
      <c r="K6" s="3"/>
      <c r="L6" s="3"/>
      <c r="M6" s="182"/>
    </row>
    <row r="7" spans="2:17" ht="13.5" x14ac:dyDescent="0.25">
      <c r="B7" s="6"/>
      <c r="C7" s="8"/>
      <c r="D7" s="8"/>
      <c r="E7" s="8"/>
      <c r="F7" s="8"/>
      <c r="G7" s="8"/>
      <c r="H7" s="8"/>
      <c r="I7" s="8"/>
      <c r="J7" s="8"/>
      <c r="K7" s="8"/>
      <c r="L7" s="8"/>
      <c r="M7" s="182"/>
      <c r="O7" s="9" t="e">
        <f>+O14</f>
        <v>#REF!</v>
      </c>
      <c r="P7" s="1">
        <v>2</v>
      </c>
      <c r="Q7" s="10" t="e">
        <f>IF(O7&lt;=0,"xxxxx",O7)</f>
        <v>#REF!</v>
      </c>
    </row>
    <row r="8" spans="2:17" ht="14.25" thickBot="1" x14ac:dyDescent="0.3">
      <c r="B8" s="11"/>
      <c r="C8" s="12"/>
      <c r="D8" s="12"/>
      <c r="E8" s="13"/>
      <c r="F8" s="13"/>
      <c r="G8" s="13"/>
      <c r="H8" s="13"/>
      <c r="I8" s="13"/>
      <c r="J8" s="13"/>
      <c r="K8" s="13"/>
      <c r="L8" s="13"/>
      <c r="M8" s="182"/>
      <c r="O8" s="9" t="e">
        <f>+O23</f>
        <v>#REF!</v>
      </c>
      <c r="P8" s="1">
        <v>3</v>
      </c>
      <c r="Q8" s="10" t="e">
        <f>IF(O8&lt;=0,"xxxxx",O8)</f>
        <v>#REF!</v>
      </c>
    </row>
    <row r="9" spans="2:17" ht="13.5" x14ac:dyDescent="0.25">
      <c r="B9" s="14"/>
      <c r="C9" s="15"/>
      <c r="D9" s="15"/>
      <c r="E9" s="16"/>
      <c r="F9" s="16"/>
      <c r="G9" s="16"/>
      <c r="H9" s="16"/>
      <c r="I9" s="16"/>
      <c r="J9" s="16"/>
      <c r="K9" s="16"/>
      <c r="L9" s="16"/>
      <c r="M9" s="182"/>
      <c r="O9" s="9"/>
      <c r="Q9" s="10"/>
    </row>
    <row r="10" spans="2:17" ht="18.75" x14ac:dyDescent="0.25">
      <c r="B10" s="18" t="s">
        <v>5</v>
      </c>
      <c r="C10" s="19"/>
      <c r="D10" s="20"/>
      <c r="E10" s="20"/>
      <c r="F10" s="21"/>
      <c r="G10" s="21"/>
      <c r="H10" s="21"/>
      <c r="I10" s="21"/>
      <c r="J10" s="21"/>
      <c r="K10" s="21"/>
      <c r="L10" s="21"/>
      <c r="M10" s="182"/>
    </row>
    <row r="11" spans="2:17" ht="13.5" x14ac:dyDescent="0.25">
      <c r="B11" s="22" t="s">
        <v>0</v>
      </c>
      <c r="C11" s="23" t="s">
        <v>60</v>
      </c>
      <c r="D11" s="23" t="s">
        <v>61</v>
      </c>
      <c r="E11" s="24" t="s">
        <v>62</v>
      </c>
      <c r="F11" s="25" t="s">
        <v>63</v>
      </c>
      <c r="G11" s="25" t="s">
        <v>106</v>
      </c>
      <c r="H11" s="25" t="s">
        <v>107</v>
      </c>
      <c r="I11" s="25" t="s">
        <v>108</v>
      </c>
      <c r="J11" s="25" t="s">
        <v>109</v>
      </c>
      <c r="K11" s="25" t="s">
        <v>110</v>
      </c>
      <c r="L11" s="25" t="s">
        <v>111</v>
      </c>
      <c r="M11" s="183"/>
    </row>
    <row r="12" spans="2:17" ht="13.5" x14ac:dyDescent="0.25">
      <c r="B12" s="26" t="s">
        <v>68</v>
      </c>
      <c r="C12" s="27">
        <f>Subscriptions!D20</f>
        <v>80</v>
      </c>
      <c r="D12" s="27">
        <f>Subscriptions!E20</f>
        <v>132</v>
      </c>
      <c r="E12" s="27">
        <f>Subscriptions!F20</f>
        <v>132</v>
      </c>
      <c r="F12" s="27">
        <f>Subscriptions!G20</f>
        <v>132</v>
      </c>
      <c r="G12" s="27">
        <f>Subscriptions!H20</f>
        <v>132</v>
      </c>
      <c r="H12" s="27">
        <f>Subscriptions!I20</f>
        <v>132</v>
      </c>
      <c r="I12" s="27">
        <f>Subscriptions!J20</f>
        <v>132</v>
      </c>
      <c r="J12" s="27">
        <f>Subscriptions!K20</f>
        <v>132</v>
      </c>
      <c r="K12" s="27">
        <f>Subscriptions!L20</f>
        <v>132</v>
      </c>
      <c r="L12" s="27">
        <f>Subscriptions!M20</f>
        <v>132</v>
      </c>
      <c r="M12" s="177"/>
      <c r="N12" s="9"/>
      <c r="O12" s="9"/>
    </row>
    <row r="13" spans="2:17" ht="13.5" x14ac:dyDescent="0.25">
      <c r="B13" s="26" t="s">
        <v>69</v>
      </c>
      <c r="C13" s="27">
        <f>Subscriptions!D21</f>
        <v>100</v>
      </c>
      <c r="D13" s="27">
        <f>Subscriptions!E21</f>
        <v>220</v>
      </c>
      <c r="E13" s="27">
        <f>Subscriptions!F21</f>
        <v>220</v>
      </c>
      <c r="F13" s="27">
        <f>Subscriptions!G21</f>
        <v>220</v>
      </c>
      <c r="G13" s="27">
        <f>Subscriptions!H21</f>
        <v>220</v>
      </c>
      <c r="H13" s="27">
        <f>Subscriptions!I21</f>
        <v>220</v>
      </c>
      <c r="I13" s="27">
        <f>Subscriptions!J21</f>
        <v>220</v>
      </c>
      <c r="J13" s="27">
        <f>Subscriptions!K21</f>
        <v>220</v>
      </c>
      <c r="K13" s="27">
        <f>Subscriptions!L21</f>
        <v>220</v>
      </c>
      <c r="L13" s="27">
        <f>Subscriptions!M21</f>
        <v>220</v>
      </c>
      <c r="M13" s="177"/>
      <c r="N13" s="9"/>
      <c r="O13" s="9"/>
    </row>
    <row r="14" spans="2:17" ht="13.5" x14ac:dyDescent="0.25">
      <c r="B14" s="28" t="s">
        <v>72</v>
      </c>
      <c r="C14" s="27">
        <f>Subscriptions!D22</f>
        <v>500</v>
      </c>
      <c r="D14" s="27">
        <f>Subscriptions!E22</f>
        <v>1000</v>
      </c>
      <c r="E14" s="27">
        <f>Subscriptions!F22</f>
        <v>1250</v>
      </c>
      <c r="F14" s="27">
        <f>Subscriptions!G22</f>
        <v>1500</v>
      </c>
      <c r="G14" s="27">
        <f>Subscriptions!H22</f>
        <v>1500</v>
      </c>
      <c r="H14" s="27">
        <f>Subscriptions!I22</f>
        <v>1500</v>
      </c>
      <c r="I14" s="27">
        <f>Subscriptions!J22</f>
        <v>1500</v>
      </c>
      <c r="J14" s="27">
        <f>Subscriptions!K22</f>
        <v>1500</v>
      </c>
      <c r="K14" s="27">
        <f>Subscriptions!L22</f>
        <v>1500</v>
      </c>
      <c r="L14" s="27">
        <f>Subscriptions!M22</f>
        <v>1500</v>
      </c>
      <c r="M14" s="177"/>
      <c r="O14" s="9" t="e">
        <f>+#REF!</f>
        <v>#REF!</v>
      </c>
      <c r="P14" s="1" t="e">
        <f>+#REF!</f>
        <v>#REF!</v>
      </c>
      <c r="Q14" s="1" t="e">
        <f>+#REF!</f>
        <v>#REF!</v>
      </c>
    </row>
    <row r="15" spans="2:17" ht="14.25" thickBot="1" x14ac:dyDescent="0.3">
      <c r="B15" s="11"/>
      <c r="C15" s="12"/>
      <c r="D15" s="12"/>
      <c r="E15" s="13"/>
      <c r="F15" s="13"/>
      <c r="G15" s="13"/>
      <c r="H15" s="13"/>
      <c r="I15" s="13"/>
      <c r="J15" s="13"/>
      <c r="K15" s="13"/>
      <c r="L15" s="13"/>
      <c r="M15" s="16"/>
    </row>
    <row r="16" spans="2:17" ht="13.5" x14ac:dyDescent="0.25">
      <c r="B16" s="14"/>
      <c r="C16" s="15"/>
      <c r="D16" s="15"/>
      <c r="E16" s="16"/>
      <c r="F16" s="16"/>
      <c r="G16" s="16"/>
      <c r="H16" s="16"/>
      <c r="I16" s="16"/>
      <c r="J16" s="16"/>
      <c r="K16" s="16"/>
      <c r="L16" s="16"/>
      <c r="M16" s="16"/>
    </row>
    <row r="17" spans="2:17" ht="18.75" x14ac:dyDescent="0.25">
      <c r="B17" s="18" t="s">
        <v>36</v>
      </c>
      <c r="C17" s="19"/>
      <c r="D17" s="20"/>
      <c r="E17" s="20"/>
      <c r="F17" s="21"/>
      <c r="G17" s="21"/>
      <c r="H17" s="21"/>
      <c r="I17" s="21"/>
      <c r="J17" s="21"/>
      <c r="K17" s="21"/>
      <c r="L17" s="21"/>
      <c r="M17" s="182"/>
    </row>
    <row r="18" spans="2:17" ht="13.5" x14ac:dyDescent="0.25">
      <c r="B18" s="22" t="s">
        <v>0</v>
      </c>
      <c r="C18" s="23" t="str">
        <f>C11</f>
        <v>jaar 1</v>
      </c>
      <c r="D18" s="23" t="s">
        <v>61</v>
      </c>
      <c r="E18" s="24" t="s">
        <v>62</v>
      </c>
      <c r="F18" s="25" t="s">
        <v>63</v>
      </c>
      <c r="G18" s="25" t="s">
        <v>106</v>
      </c>
      <c r="H18" s="25" t="s">
        <v>107</v>
      </c>
      <c r="I18" s="25" t="s">
        <v>108</v>
      </c>
      <c r="J18" s="25" t="s">
        <v>109</v>
      </c>
      <c r="K18" s="25" t="s">
        <v>110</v>
      </c>
      <c r="L18" s="25" t="s">
        <v>111</v>
      </c>
      <c r="M18" s="183"/>
    </row>
    <row r="19" spans="2:17" ht="15" customHeight="1" x14ac:dyDescent="0.25">
      <c r="B19" s="29" t="s">
        <v>77</v>
      </c>
      <c r="C19" s="30">
        <f>Realisatie!D14</f>
        <v>0</v>
      </c>
      <c r="D19" s="364"/>
      <c r="E19" s="365"/>
      <c r="F19" s="366"/>
      <c r="G19" s="178"/>
      <c r="H19" s="178"/>
      <c r="I19" s="178"/>
      <c r="J19" s="178"/>
      <c r="K19" s="178"/>
      <c r="L19" s="178"/>
      <c r="M19" s="178"/>
    </row>
    <row r="20" spans="2:17" ht="15" customHeight="1" x14ac:dyDescent="0.25">
      <c r="B20" s="29" t="s">
        <v>83</v>
      </c>
      <c r="C20" s="30">
        <f>Subscriptions!D149</f>
        <v>0</v>
      </c>
      <c r="D20" s="30">
        <f>Subscriptions!E149</f>
        <v>0</v>
      </c>
      <c r="E20" s="30">
        <f>Subscriptions!F149</f>
        <v>0</v>
      </c>
      <c r="F20" s="30">
        <f>Subscriptions!G149</f>
        <v>0</v>
      </c>
      <c r="G20" s="30">
        <f>Subscriptions!H149</f>
        <v>0</v>
      </c>
      <c r="H20" s="30">
        <f>Subscriptions!I149</f>
        <v>0</v>
      </c>
      <c r="I20" s="30">
        <f>Subscriptions!J149</f>
        <v>0</v>
      </c>
      <c r="J20" s="30">
        <f>Subscriptions!K149</f>
        <v>0</v>
      </c>
      <c r="K20" s="30">
        <f>Subscriptions!L149</f>
        <v>0</v>
      </c>
      <c r="L20" s="30">
        <f>Subscriptions!M149</f>
        <v>0</v>
      </c>
      <c r="M20" s="179"/>
    </row>
    <row r="21" spans="2:17" ht="15" customHeight="1" x14ac:dyDescent="0.25">
      <c r="B21" s="29" t="s">
        <v>38</v>
      </c>
      <c r="C21" s="30">
        <f>Opleidingen!F25</f>
        <v>0</v>
      </c>
      <c r="D21" s="30">
        <f>Opleidingen!G25</f>
        <v>0</v>
      </c>
      <c r="E21" s="30">
        <f>Opleidingen!H25</f>
        <v>0</v>
      </c>
      <c r="F21" s="30">
        <f>Opleidingen!I25</f>
        <v>0</v>
      </c>
      <c r="G21" s="30">
        <f>Opleidingen!J25</f>
        <v>0</v>
      </c>
      <c r="H21" s="30">
        <f>Opleidingen!K25</f>
        <v>0</v>
      </c>
      <c r="I21" s="30">
        <f>Opleidingen!L25</f>
        <v>0</v>
      </c>
      <c r="J21" s="30">
        <f>Opleidingen!M25</f>
        <v>0</v>
      </c>
      <c r="K21" s="30">
        <f>Opleidingen!N25</f>
        <v>0</v>
      </c>
      <c r="L21" s="30">
        <f>Opleidingen!O25</f>
        <v>0</v>
      </c>
      <c r="M21" s="179"/>
    </row>
    <row r="22" spans="2:17" ht="15" customHeight="1" x14ac:dyDescent="0.25">
      <c r="B22" s="31" t="s">
        <v>120</v>
      </c>
      <c r="C22" s="30">
        <f>+'Productgerelateerde Consultancy'!F18</f>
        <v>0</v>
      </c>
      <c r="D22" s="30">
        <f>+'Productgerelateerde Consultancy'!G18</f>
        <v>0</v>
      </c>
      <c r="E22" s="30">
        <f>+'Productgerelateerde Consultancy'!H18</f>
        <v>0</v>
      </c>
      <c r="F22" s="30">
        <f>+'Productgerelateerde Consultancy'!I18</f>
        <v>0</v>
      </c>
      <c r="G22" s="30">
        <f>+'Productgerelateerde Consultancy'!J18</f>
        <v>0</v>
      </c>
      <c r="H22" s="30">
        <f>+'Productgerelateerde Consultancy'!K18</f>
        <v>0</v>
      </c>
      <c r="I22" s="30">
        <f>+'Productgerelateerde Consultancy'!L18</f>
        <v>0</v>
      </c>
      <c r="J22" s="30">
        <f>+'Productgerelateerde Consultancy'!M18</f>
        <v>0</v>
      </c>
      <c r="K22" s="30">
        <f>+'Productgerelateerde Consultancy'!N18</f>
        <v>0</v>
      </c>
      <c r="L22" s="30">
        <f>+'Productgerelateerde Consultancy'!O18</f>
        <v>0</v>
      </c>
      <c r="M22" s="179"/>
    </row>
    <row r="23" spans="2:17" ht="14.25" thickBot="1" x14ac:dyDescent="0.3">
      <c r="B23" s="11"/>
      <c r="C23" s="12"/>
      <c r="D23" s="12"/>
      <c r="E23" s="13"/>
      <c r="F23" s="13"/>
      <c r="G23" s="13"/>
      <c r="H23" s="13"/>
      <c r="I23" s="13"/>
      <c r="J23" s="13"/>
      <c r="K23" s="13"/>
      <c r="L23" s="13"/>
      <c r="M23" s="16"/>
      <c r="O23" s="9" t="e">
        <f>+#REF!</f>
        <v>#REF!</v>
      </c>
      <c r="P23" s="1" t="e">
        <f>+#REF!</f>
        <v>#REF!</v>
      </c>
      <c r="Q23" s="1" t="e">
        <f>+#REF!</f>
        <v>#REF!</v>
      </c>
    </row>
    <row r="24" spans="2:17" ht="13.5" x14ac:dyDescent="0.25">
      <c r="B24" s="14"/>
      <c r="C24" s="15"/>
      <c r="D24" s="15"/>
      <c r="E24" s="16"/>
      <c r="F24" s="16"/>
      <c r="G24" s="16"/>
      <c r="H24" s="16"/>
      <c r="I24" s="16"/>
      <c r="J24" s="16"/>
      <c r="K24" s="16"/>
      <c r="L24" s="16"/>
      <c r="M24" s="16"/>
    </row>
    <row r="25" spans="2:17" ht="18.75" x14ac:dyDescent="0.25">
      <c r="B25" s="18" t="s">
        <v>133</v>
      </c>
      <c r="C25" s="19"/>
      <c r="D25" s="20"/>
      <c r="E25" s="20"/>
      <c r="F25" s="21"/>
      <c r="G25" s="21"/>
      <c r="H25" s="21"/>
      <c r="I25" s="21"/>
      <c r="J25" s="21"/>
      <c r="K25" s="21"/>
      <c r="L25" s="21"/>
      <c r="M25" s="182"/>
    </row>
    <row r="26" spans="2:17" ht="13.5" x14ac:dyDescent="0.25">
      <c r="B26" s="22" t="s">
        <v>0</v>
      </c>
      <c r="C26" s="23" t="str">
        <f>C11</f>
        <v>jaar 1</v>
      </c>
      <c r="D26" s="23" t="s">
        <v>61</v>
      </c>
      <c r="E26" s="24" t="s">
        <v>62</v>
      </c>
      <c r="F26" s="25" t="s">
        <v>63</v>
      </c>
      <c r="G26" s="25" t="s">
        <v>106</v>
      </c>
      <c r="H26" s="25" t="s">
        <v>107</v>
      </c>
      <c r="I26" s="25" t="s">
        <v>108</v>
      </c>
      <c r="J26" s="25" t="s">
        <v>109</v>
      </c>
      <c r="K26" s="25" t="s">
        <v>110</v>
      </c>
      <c r="L26" s="25" t="s">
        <v>111</v>
      </c>
      <c r="M26" s="183"/>
    </row>
    <row r="27" spans="2:17" ht="13.5" x14ac:dyDescent="0.25">
      <c r="B27" s="22"/>
      <c r="C27" s="15"/>
      <c r="D27" s="15"/>
      <c r="E27" s="16"/>
      <c r="F27" s="32"/>
      <c r="G27" s="32"/>
      <c r="H27" s="32"/>
      <c r="I27" s="32"/>
      <c r="J27" s="32"/>
      <c r="K27" s="32"/>
      <c r="L27" s="32"/>
      <c r="M27" s="16"/>
    </row>
    <row r="28" spans="2:17" ht="13.5" x14ac:dyDescent="0.25">
      <c r="B28" s="22" t="s">
        <v>35</v>
      </c>
      <c r="C28" s="33">
        <f>SUM(C19:C22)</f>
        <v>0</v>
      </c>
      <c r="D28" s="33">
        <f>SUM(D20:D22)</f>
        <v>0</v>
      </c>
      <c r="E28" s="33">
        <f>SUM(E20:E22)</f>
        <v>0</v>
      </c>
      <c r="F28" s="33">
        <f>SUM(F20:F22)</f>
        <v>0</v>
      </c>
      <c r="G28" s="33">
        <f t="shared" ref="G28:L28" si="0">SUM(G20:G22)</f>
        <v>0</v>
      </c>
      <c r="H28" s="33">
        <f t="shared" si="0"/>
        <v>0</v>
      </c>
      <c r="I28" s="33">
        <f t="shared" si="0"/>
        <v>0</v>
      </c>
      <c r="J28" s="33">
        <f t="shared" si="0"/>
        <v>0</v>
      </c>
      <c r="K28" s="33">
        <f t="shared" si="0"/>
        <v>0</v>
      </c>
      <c r="L28" s="33">
        <f t="shared" si="0"/>
        <v>0</v>
      </c>
      <c r="M28" s="179"/>
    </row>
    <row r="29" spans="2:17" ht="13.5" x14ac:dyDescent="0.25">
      <c r="B29" s="22"/>
      <c r="C29" s="34" t="str">
        <f>IF(C20=Subscriptions!D143,"Onbeperkt gebruik", "Subscriptions per gebruiker")</f>
        <v>Onbeperkt gebruik</v>
      </c>
      <c r="D29" s="34" t="str">
        <f>IF(D20=Subscriptions!E143,"Onbeperkt gebruik", "Subscriptions per gebruiker")</f>
        <v>Onbeperkt gebruik</v>
      </c>
      <c r="E29" s="34" t="str">
        <f>IF(E20=Subscriptions!F143,"Onbeperkt gebruik", "Subscriptions per gebruiker")</f>
        <v>Onbeperkt gebruik</v>
      </c>
      <c r="F29" s="34" t="str">
        <f>IF(F20=Subscriptions!G143,"Onbeperkt gebruik", "Subscriptions per gebruiker")</f>
        <v>Onbeperkt gebruik</v>
      </c>
      <c r="G29" s="34" t="str">
        <f>IF(G20=Subscriptions!H143,"Onbeperkt gebruik", "Subscriptions per gebruiker")</f>
        <v>Onbeperkt gebruik</v>
      </c>
      <c r="H29" s="34" t="str">
        <f>IF(H20=Subscriptions!I143,"Onbeperkt gebruik", "Subscriptions per gebruiker")</f>
        <v>Onbeperkt gebruik</v>
      </c>
      <c r="I29" s="34" t="str">
        <f>IF(I20=Subscriptions!J143,"Onbeperkt gebruik", "Subscriptions per gebruiker")</f>
        <v>Onbeperkt gebruik</v>
      </c>
      <c r="J29" s="34" t="str">
        <f>IF(J20=Subscriptions!K143,"Onbeperkt gebruik", "Subscriptions per gebruiker")</f>
        <v>Onbeperkt gebruik</v>
      </c>
      <c r="K29" s="34" t="str">
        <f>IF(K20=Subscriptions!L143,"Onbeperkt gebruik", "Subscriptions per gebruiker")</f>
        <v>Onbeperkt gebruik</v>
      </c>
      <c r="L29" s="34" t="str">
        <f>IF(L20=Subscriptions!M143,"Onbeperkt gebruik", "Subscriptions per gebruiker")</f>
        <v>Onbeperkt gebruik</v>
      </c>
      <c r="M29" s="184"/>
    </row>
    <row r="30" spans="2:17" ht="13.5" x14ac:dyDescent="0.25">
      <c r="B30" s="22"/>
      <c r="C30" s="14"/>
      <c r="D30" s="14"/>
      <c r="E30" s="35"/>
      <c r="F30" s="185"/>
      <c r="G30" s="185"/>
      <c r="H30" s="185"/>
      <c r="I30" s="185"/>
      <c r="J30" s="185"/>
      <c r="K30" s="185"/>
      <c r="L30" s="36"/>
      <c r="M30" s="35"/>
    </row>
    <row r="31" spans="2:17" ht="13.5" x14ac:dyDescent="0.25">
      <c r="B31" s="22" t="s">
        <v>123</v>
      </c>
      <c r="C31" s="37">
        <f>SUM(C28:M28)</f>
        <v>0</v>
      </c>
      <c r="D31" s="14"/>
      <c r="E31" s="35"/>
      <c r="F31" s="35"/>
      <c r="G31" s="35"/>
      <c r="H31" s="35"/>
      <c r="I31" s="35"/>
      <c r="J31" s="35"/>
      <c r="K31" s="35"/>
      <c r="L31" s="36"/>
      <c r="M31" s="35"/>
    </row>
    <row r="32" spans="2:17" ht="13.5" x14ac:dyDescent="0.25">
      <c r="B32" s="252" t="s">
        <v>124</v>
      </c>
      <c r="C32" s="250">
        <f>C31*1.21</f>
        <v>0</v>
      </c>
      <c r="D32" s="39"/>
      <c r="E32" s="40"/>
      <c r="F32" s="40"/>
      <c r="G32" s="40"/>
      <c r="H32" s="40"/>
      <c r="I32" s="40"/>
      <c r="J32" s="40"/>
      <c r="K32" s="40"/>
      <c r="L32" s="41"/>
      <c r="M32" s="16"/>
    </row>
    <row r="33" spans="2:16" ht="13.5" x14ac:dyDescent="0.25">
      <c r="B33" s="14"/>
      <c r="C33" s="15"/>
      <c r="D33" s="15"/>
      <c r="E33" s="16"/>
      <c r="F33" s="16"/>
      <c r="G33" s="16"/>
      <c r="H33" s="16"/>
      <c r="I33" s="16"/>
      <c r="J33" s="16"/>
      <c r="K33" s="16"/>
      <c r="L33" s="16"/>
      <c r="M33" s="16"/>
    </row>
    <row r="34" spans="2:16" ht="13.5" hidden="1" x14ac:dyDescent="0.25">
      <c r="B34" s="14"/>
      <c r="C34" s="15"/>
      <c r="D34" s="15"/>
      <c r="E34" s="16"/>
      <c r="F34" s="16"/>
      <c r="G34" s="16"/>
      <c r="H34" s="16"/>
      <c r="I34" s="16"/>
      <c r="J34" s="16"/>
      <c r="K34" s="16"/>
      <c r="L34" s="16"/>
      <c r="M34" s="16"/>
    </row>
    <row r="35" spans="2:16" ht="13.5" hidden="1" x14ac:dyDescent="0.25">
      <c r="B35" s="14"/>
      <c r="C35" s="15"/>
      <c r="D35" s="15"/>
      <c r="E35" s="16"/>
      <c r="F35" s="16"/>
      <c r="G35" s="16"/>
      <c r="H35" s="16"/>
      <c r="I35" s="16"/>
      <c r="J35" s="16"/>
      <c r="K35" s="16"/>
      <c r="L35" s="16"/>
      <c r="M35" s="16"/>
    </row>
    <row r="36" spans="2:16" ht="13.5" hidden="1" x14ac:dyDescent="0.25">
      <c r="B36" s="14"/>
      <c r="C36" s="15"/>
      <c r="D36" s="15"/>
      <c r="E36" s="16"/>
      <c r="F36" s="16"/>
      <c r="G36" s="16"/>
      <c r="H36" s="16"/>
      <c r="I36" s="16"/>
      <c r="J36" s="16"/>
      <c r="K36" s="16"/>
      <c r="L36" s="16"/>
      <c r="M36" s="16"/>
    </row>
    <row r="37" spans="2:16" ht="11.25" hidden="1" x14ac:dyDescent="0.25"/>
    <row r="38" spans="2:16" ht="11.25" hidden="1" x14ac:dyDescent="0.25"/>
    <row r="39" spans="2:16" ht="11.25" hidden="1" x14ac:dyDescent="0.25"/>
    <row r="40" spans="2:16" ht="11.25" hidden="1" x14ac:dyDescent="0.25">
      <c r="P40" s="1" t="s">
        <v>0</v>
      </c>
    </row>
    <row r="41" spans="2:16" ht="11.25" hidden="1" x14ac:dyDescent="0.25">
      <c r="P41" s="1" t="s">
        <v>0</v>
      </c>
    </row>
    <row r="42" spans="2:16" ht="11.25" hidden="1" x14ac:dyDescent="0.25">
      <c r="P42" s="1" t="s">
        <v>0</v>
      </c>
    </row>
    <row r="43" spans="2:16" ht="11.25" hidden="1" x14ac:dyDescent="0.25"/>
    <row r="44" spans="2:16" ht="11.25" hidden="1" x14ac:dyDescent="0.25"/>
    <row r="45" spans="2:16" ht="11.25" hidden="1" x14ac:dyDescent="0.25"/>
    <row r="46" spans="2:16" ht="11.25" hidden="1" x14ac:dyDescent="0.25"/>
    <row r="47" spans="2:16" ht="11.25" hidden="1" x14ac:dyDescent="0.25"/>
    <row r="48" spans="2:16" ht="11.25" hidden="1" x14ac:dyDescent="0.25"/>
    <row r="49" s="1" customFormat="1" ht="11.25" hidden="1" x14ac:dyDescent="0.25"/>
    <row r="50" s="1" customFormat="1" ht="11.25" hidden="1" x14ac:dyDescent="0.25"/>
    <row r="51" s="1" customFormat="1" ht="11.25" hidden="1" x14ac:dyDescent="0.25"/>
    <row r="52" s="1" customFormat="1" ht="11.25" hidden="1" x14ac:dyDescent="0.25"/>
    <row r="53" s="1" customFormat="1" ht="11.25" hidden="1" x14ac:dyDescent="0.25"/>
    <row r="54" s="1" customFormat="1" ht="11.25" hidden="1" x14ac:dyDescent="0.25"/>
    <row r="55" s="1" customFormat="1" ht="11.25" hidden="1" x14ac:dyDescent="0.25"/>
    <row r="56" s="1" customFormat="1" ht="11.25" hidden="1" x14ac:dyDescent="0.25"/>
    <row r="57" s="1" customFormat="1" ht="11.25" hidden="1" x14ac:dyDescent="0.25"/>
    <row r="58" s="1" customFormat="1" ht="11.25" hidden="1" x14ac:dyDescent="0.25"/>
    <row r="59" s="1" customFormat="1" ht="11.25" hidden="1" x14ac:dyDescent="0.25"/>
    <row r="60" s="1" customFormat="1" ht="11.25" hidden="1" x14ac:dyDescent="0.25"/>
    <row r="61" s="1" customFormat="1" ht="11.25" hidden="1" x14ac:dyDescent="0.25"/>
    <row r="62" s="1" customFormat="1" ht="11.25" hidden="1" x14ac:dyDescent="0.25"/>
    <row r="63" s="1" customFormat="1" ht="11.25" hidden="1" x14ac:dyDescent="0.25"/>
    <row r="64" s="1" customFormat="1" ht="11.25" hidden="1" x14ac:dyDescent="0.25"/>
    <row r="65" s="1" customFormat="1" ht="11.25" hidden="1" x14ac:dyDescent="0.25"/>
    <row r="66" s="1" customFormat="1" ht="11.25" hidden="1" x14ac:dyDescent="0.25"/>
    <row r="67" s="1" customFormat="1" ht="11.25" hidden="1" x14ac:dyDescent="0.25"/>
    <row r="68" s="1" customFormat="1" ht="11.25" hidden="1" x14ac:dyDescent="0.25"/>
    <row r="69" s="1" customFormat="1" ht="11.25" hidden="1" x14ac:dyDescent="0.25"/>
    <row r="70" s="1" customFormat="1" ht="11.25" hidden="1" x14ac:dyDescent="0.25"/>
    <row r="71" s="1" customFormat="1" ht="11.25" hidden="1" x14ac:dyDescent="0.25"/>
    <row r="72" s="1" customFormat="1" ht="11.25" hidden="1" x14ac:dyDescent="0.25"/>
    <row r="73" s="1" customFormat="1" ht="11.25" hidden="1" x14ac:dyDescent="0.25"/>
    <row r="74" s="1" customFormat="1" ht="11.25" hidden="1" x14ac:dyDescent="0.25"/>
    <row r="75" s="1" customFormat="1" ht="11.25" hidden="1" x14ac:dyDescent="0.25"/>
    <row r="76" s="1" customFormat="1" ht="11.25" hidden="1" x14ac:dyDescent="0.25"/>
    <row r="77" s="1" customFormat="1" ht="11.25" hidden="1" x14ac:dyDescent="0.25"/>
    <row r="78" s="1" customFormat="1" ht="11.25" hidden="1" x14ac:dyDescent="0.25"/>
    <row r="79" s="1" customFormat="1" ht="11.25" hidden="1" x14ac:dyDescent="0.25"/>
    <row r="80" s="1" customFormat="1" ht="11.25" hidden="1" x14ac:dyDescent="0.25"/>
    <row r="81" s="1" customFormat="1" ht="11.25" hidden="1" x14ac:dyDescent="0.25"/>
    <row r="82" s="1" customFormat="1" ht="11.25" hidden="1" x14ac:dyDescent="0.25"/>
    <row r="83" s="1" customFormat="1" ht="11.25" hidden="1" x14ac:dyDescent="0.25"/>
    <row r="84" s="1" customFormat="1" ht="11.25" hidden="1" x14ac:dyDescent="0.25"/>
    <row r="85" s="1" customFormat="1" ht="11.25" hidden="1" x14ac:dyDescent="0.25"/>
    <row r="86" s="1" customFormat="1" ht="11.25" hidden="1" x14ac:dyDescent="0.25"/>
    <row r="87" s="1" customFormat="1" ht="11.25" hidden="1" x14ac:dyDescent="0.25"/>
    <row r="88" s="1" customFormat="1" ht="11.25" hidden="1" x14ac:dyDescent="0.25"/>
    <row r="89" s="1" customFormat="1" ht="11.25" hidden="1" x14ac:dyDescent="0.25"/>
    <row r="90" s="1" customFormat="1" ht="11.25" hidden="1" x14ac:dyDescent="0.25"/>
    <row r="91" s="1" customFormat="1" ht="11.25" hidden="1" x14ac:dyDescent="0.25"/>
    <row r="92" s="1" customFormat="1" ht="11.25" hidden="1" x14ac:dyDescent="0.25"/>
    <row r="93" s="1" customFormat="1" ht="11.25" hidden="1" x14ac:dyDescent="0.25"/>
    <row r="94" s="1" customFormat="1" ht="11.25" hidden="1" x14ac:dyDescent="0.25"/>
    <row r="95" s="1" customFormat="1" ht="11.25" hidden="1" x14ac:dyDescent="0.25"/>
    <row r="96" s="1" customFormat="1" ht="11.25" hidden="1" x14ac:dyDescent="0.25"/>
    <row r="97" s="1" customFormat="1" ht="11.25" hidden="1" x14ac:dyDescent="0.25"/>
    <row r="98" s="1" customFormat="1" ht="11.25" hidden="1" x14ac:dyDescent="0.25"/>
    <row r="99" s="1" customFormat="1" ht="11.25" hidden="1" x14ac:dyDescent="0.25"/>
    <row r="100" s="1" customFormat="1" ht="11.25" hidden="1" x14ac:dyDescent="0.25"/>
    <row r="101" s="1" customFormat="1" ht="11.25" hidden="1" x14ac:dyDescent="0.25"/>
    <row r="102" s="1" customFormat="1" ht="11.25" hidden="1" x14ac:dyDescent="0.25"/>
    <row r="103" s="1" customFormat="1" ht="11.25" hidden="1" x14ac:dyDescent="0.25"/>
    <row r="104" s="1" customFormat="1" ht="11.25" hidden="1" x14ac:dyDescent="0.25"/>
    <row r="105" s="1" customFormat="1" ht="11.25" hidden="1" x14ac:dyDescent="0.25"/>
    <row r="106" s="1" customFormat="1" ht="11.25" hidden="1" x14ac:dyDescent="0.25"/>
    <row r="107" s="1" customFormat="1" ht="11.25" hidden="1" x14ac:dyDescent="0.25"/>
    <row r="108" s="1" customFormat="1" ht="11.25" hidden="1" x14ac:dyDescent="0.25"/>
    <row r="109" s="1" customFormat="1" ht="11.25" hidden="1" x14ac:dyDescent="0.25"/>
    <row r="110" s="1" customFormat="1" ht="11.25" hidden="1" x14ac:dyDescent="0.25"/>
    <row r="111" s="1" customFormat="1" ht="11.25" hidden="1" x14ac:dyDescent="0.25"/>
    <row r="112" s="1" customFormat="1" ht="11.25" hidden="1" x14ac:dyDescent="0.25"/>
    <row r="113" s="1" customFormat="1" ht="11.25" hidden="1" x14ac:dyDescent="0.25"/>
    <row r="114" s="1" customFormat="1" ht="11.25" hidden="1" x14ac:dyDescent="0.25"/>
    <row r="115" s="1" customFormat="1" ht="11.25" hidden="1" x14ac:dyDescent="0.25"/>
    <row r="116" s="1" customFormat="1" ht="11.25" hidden="1" x14ac:dyDescent="0.25"/>
    <row r="117" s="1" customFormat="1" ht="11.25" hidden="1" x14ac:dyDescent="0.25"/>
    <row r="118" s="1" customFormat="1" ht="11.25" hidden="1" x14ac:dyDescent="0.25"/>
    <row r="119" s="1" customFormat="1" ht="11.25" hidden="1" x14ac:dyDescent="0.25"/>
    <row r="120" s="1" customFormat="1" ht="11.25" hidden="1" x14ac:dyDescent="0.25"/>
    <row r="121" s="1" customFormat="1" ht="11.25" hidden="1" x14ac:dyDescent="0.25"/>
    <row r="122" s="1" customFormat="1" ht="11.25" hidden="1" x14ac:dyDescent="0.25"/>
    <row r="123" s="1" customFormat="1" ht="11.25" hidden="1" x14ac:dyDescent="0.25"/>
    <row r="124" s="1" customFormat="1" ht="11.25" hidden="1" x14ac:dyDescent="0.25"/>
    <row r="125" s="1" customFormat="1" ht="11.25" hidden="1" x14ac:dyDescent="0.25"/>
    <row r="126" s="1" customFormat="1" ht="11.25" hidden="1" x14ac:dyDescent="0.25"/>
    <row r="127" s="1" customFormat="1" ht="11.25" hidden="1" x14ac:dyDescent="0.25"/>
    <row r="128" s="1" customFormat="1" ht="11.25" hidden="1" x14ac:dyDescent="0.25"/>
    <row r="129" s="1" customFormat="1" ht="11.25" hidden="1" x14ac:dyDescent="0.25"/>
    <row r="130" s="1" customFormat="1" ht="11.25" hidden="1" x14ac:dyDescent="0.25"/>
    <row r="131" s="1" customFormat="1" ht="11.25" hidden="1" x14ac:dyDescent="0.25"/>
    <row r="132" s="1" customFormat="1" ht="11.25" hidden="1" x14ac:dyDescent="0.25"/>
    <row r="133" s="1" customFormat="1" ht="11.25" hidden="1" x14ac:dyDescent="0.25"/>
    <row r="134" s="1" customFormat="1" ht="11.25" hidden="1" x14ac:dyDescent="0.25"/>
    <row r="135" s="1" customFormat="1" ht="11.25" hidden="1" x14ac:dyDescent="0.25"/>
    <row r="136" s="1" customFormat="1" ht="11.25" hidden="1" x14ac:dyDescent="0.25"/>
    <row r="137" s="1" customFormat="1" ht="11.25" hidden="1" x14ac:dyDescent="0.25"/>
    <row r="138" s="1" customFormat="1" ht="11.25" hidden="1" x14ac:dyDescent="0.25"/>
    <row r="139" s="1" customFormat="1" ht="11.25" hidden="1" x14ac:dyDescent="0.25"/>
    <row r="140" s="1" customFormat="1" ht="11.25" hidden="1" x14ac:dyDescent="0.25"/>
    <row r="141" s="1" customFormat="1" ht="11.25" hidden="1" x14ac:dyDescent="0.25"/>
    <row r="142" s="1" customFormat="1" ht="11.25" hidden="1" x14ac:dyDescent="0.25"/>
    <row r="143" s="1" customFormat="1" ht="11.25" hidden="1" x14ac:dyDescent="0.25"/>
    <row r="144" s="1" customFormat="1" ht="11.25" hidden="1" x14ac:dyDescent="0.25"/>
    <row r="145" s="1" customFormat="1" ht="11.25" hidden="1" x14ac:dyDescent="0.25"/>
    <row r="146" s="1" customFormat="1" ht="11.25" hidden="1" x14ac:dyDescent="0.25"/>
    <row r="147" s="1" customFormat="1" ht="11.25" hidden="1" x14ac:dyDescent="0.25"/>
    <row r="148" s="1" customFormat="1" ht="11.25" hidden="1" x14ac:dyDescent="0.25"/>
    <row r="149" s="1" customFormat="1" ht="11.25" hidden="1" x14ac:dyDescent="0.25"/>
    <row r="150" s="1" customFormat="1" ht="10.15" hidden="1" customHeight="1" x14ac:dyDescent="0.25"/>
    <row r="151" s="1" customFormat="1" ht="10.15" hidden="1" customHeight="1" x14ac:dyDescent="0.25"/>
    <row r="152" s="1" customFormat="1" ht="10.15" hidden="1" customHeight="1" x14ac:dyDescent="0.25"/>
    <row r="153" s="1" customFormat="1" ht="10.15" hidden="1" customHeight="1" x14ac:dyDescent="0.25"/>
    <row r="154" s="1" customFormat="1" ht="16.5" hidden="1" customHeight="1" x14ac:dyDescent="0.25"/>
    <row r="155" s="1" customFormat="1" ht="10.15" hidden="1" customHeight="1" x14ac:dyDescent="0.25"/>
    <row r="156" s="1" customFormat="1" ht="10.15" hidden="1" customHeight="1" x14ac:dyDescent="0.25"/>
    <row r="157" s="1" customFormat="1" ht="10.15" hidden="1" customHeight="1" x14ac:dyDescent="0.25"/>
    <row r="158" s="1" customFormat="1" ht="10.15" hidden="1" customHeight="1" x14ac:dyDescent="0.25"/>
    <row r="159" s="1" customFormat="1" ht="10.15" hidden="1" customHeight="1" x14ac:dyDescent="0.25"/>
    <row r="160" s="1" customFormat="1" ht="10.15" hidden="1" customHeight="1" x14ac:dyDescent="0.25"/>
    <row r="161" s="1" customFormat="1" ht="10.15" hidden="1" customHeight="1" x14ac:dyDescent="0.25"/>
    <row r="162" s="1" customFormat="1" ht="10.15" hidden="1" customHeight="1" x14ac:dyDescent="0.25"/>
    <row r="163" s="1" customFormat="1" ht="10.15" hidden="1" customHeight="1" x14ac:dyDescent="0.25"/>
    <row r="164" s="1" customFormat="1" ht="10.15" hidden="1" customHeight="1" x14ac:dyDescent="0.25"/>
    <row r="165" s="1" customFormat="1" ht="10.15" hidden="1" customHeight="1" x14ac:dyDescent="0.25"/>
    <row r="166" s="1" customFormat="1" ht="10.15" hidden="1" customHeight="1" x14ac:dyDescent="0.25"/>
    <row r="167" s="1" customFormat="1" ht="10.15" hidden="1" customHeight="1" x14ac:dyDescent="0.25"/>
    <row r="168" s="1" customFormat="1" ht="10.15" hidden="1" customHeight="1" x14ac:dyDescent="0.25"/>
    <row r="169" s="1" customFormat="1" ht="10.15" hidden="1" customHeight="1" x14ac:dyDescent="0.25"/>
    <row r="170" s="1" customFormat="1" ht="10.15" hidden="1" customHeight="1" x14ac:dyDescent="0.25"/>
    <row r="171" s="1" customFormat="1" ht="10.15" hidden="1" customHeight="1" x14ac:dyDescent="0.25"/>
    <row r="172" s="1" customFormat="1" ht="0" hidden="1" customHeight="1" x14ac:dyDescent="0.25"/>
    <row r="173" s="1" customFormat="1" ht="0" hidden="1" customHeight="1" x14ac:dyDescent="0.25"/>
    <row r="174" s="1" customFormat="1" ht="0" hidden="1" customHeight="1" x14ac:dyDescent="0.25"/>
    <row r="175" s="1" customFormat="1" ht="0" hidden="1" customHeight="1" x14ac:dyDescent="0.25"/>
    <row r="176" s="1" customFormat="1" ht="0" hidden="1" customHeight="1" x14ac:dyDescent="0.25"/>
    <row r="177" s="1" customFormat="1" ht="0" hidden="1" customHeight="1" x14ac:dyDescent="0.25"/>
    <row r="178" s="1" customFormat="1" ht="0" hidden="1" customHeight="1" x14ac:dyDescent="0.25"/>
  </sheetData>
  <sheetProtection algorithmName="SHA-512" hashValue="Zimdjk9QdmLblKO72oNVjdfyPi2Ka6oPyU8hSjH15GP1gfCK5zpygs7qsM+QYLYUBihlaFD4L6FNbVYE74aQhA==" saltValue="m2S7uC9HLgT0UkRfLd5bMw==" spinCount="100000" sheet="1" objects="1" scenarios="1"/>
  <mergeCells count="3">
    <mergeCell ref="D19:F19"/>
    <mergeCell ref="B3:E3"/>
    <mergeCell ref="C6:D6"/>
  </mergeCells>
  <phoneticPr fontId="4"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7">
    <pageSetUpPr fitToPage="1"/>
  </sheetPr>
  <dimension ref="A1:R130"/>
  <sheetViews>
    <sheetView showGridLines="0" showZeros="0" zoomScaleNormal="100" workbookViewId="0">
      <selection activeCell="B14" sqref="B14"/>
    </sheetView>
  </sheetViews>
  <sheetFormatPr defaultColWidth="0" defaultRowHeight="0" customHeight="1" zeroHeight="1" x14ac:dyDescent="0.25"/>
  <cols>
    <col min="1" max="1" width="2.7109375" style="52" customWidth="1"/>
    <col min="2" max="2" width="61.140625" style="52" customWidth="1"/>
    <col min="3" max="3" width="11.28515625" style="52" customWidth="1"/>
    <col min="4" max="4" width="24.140625" style="71" customWidth="1"/>
    <col min="5" max="5" width="1.7109375" style="71" customWidth="1"/>
    <col min="6" max="6" width="1.7109375" style="52" customWidth="1"/>
    <col min="7" max="8" width="2.7109375" style="52" hidden="1" customWidth="1"/>
    <col min="9" max="18" width="10.7109375" style="52" hidden="1" customWidth="1"/>
    <col min="19" max="16384" width="0" style="52" hidden="1"/>
  </cols>
  <sheetData>
    <row r="1" spans="1:5" s="44" customFormat="1" ht="11.25" x14ac:dyDescent="0.25">
      <c r="A1" s="43"/>
      <c r="B1" s="43"/>
      <c r="C1" s="43"/>
      <c r="D1" s="43"/>
      <c r="E1" s="43"/>
    </row>
    <row r="2" spans="1:5" s="44" customFormat="1" ht="37.5" x14ac:dyDescent="0.25">
      <c r="A2" s="43"/>
      <c r="B2" s="46" t="str">
        <f>Samenvatting!B3</f>
        <v>Europese Aanbesteding Inkoop-, contract- en Leveranciersmanagement voorziening</v>
      </c>
      <c r="C2" s="47"/>
      <c r="D2" s="47"/>
      <c r="E2" s="47"/>
    </row>
    <row r="3" spans="1:5" s="44" customFormat="1" ht="21" x14ac:dyDescent="0.25">
      <c r="A3" s="43"/>
      <c r="B3" s="48" t="s">
        <v>77</v>
      </c>
      <c r="C3" s="47"/>
      <c r="D3" s="47"/>
      <c r="E3" s="47"/>
    </row>
    <row r="4" spans="1:5" s="44" customFormat="1" ht="13.5" x14ac:dyDescent="0.25">
      <c r="A4" s="43"/>
      <c r="B4" s="6" t="str">
        <f>Samenvatting!B4</f>
        <v>kenmerk IUC 22-033</v>
      </c>
      <c r="C4" s="47"/>
      <c r="D4" s="47"/>
      <c r="E4" s="47"/>
    </row>
    <row r="5" spans="1:5" s="44" customFormat="1" ht="13.5" x14ac:dyDescent="0.25">
      <c r="A5" s="43"/>
      <c r="B5" s="45" t="s">
        <v>1</v>
      </c>
      <c r="C5" s="47"/>
      <c r="D5" s="47"/>
      <c r="E5" s="47"/>
    </row>
    <row r="6" spans="1:5" s="44" customFormat="1" ht="11.25" x14ac:dyDescent="0.25">
      <c r="A6" s="43"/>
      <c r="B6" s="49" t="str">
        <f>"Inschrijver: "&amp;IF(Samenvatting!$C$6="","",Samenvatting!$C$6)</f>
        <v xml:space="preserve">Inschrijver: </v>
      </c>
      <c r="C6" s="50"/>
      <c r="D6" s="51"/>
      <c r="E6" s="51"/>
    </row>
    <row r="7" spans="1:5" ht="14.25" thickBot="1" x14ac:dyDescent="0.3">
      <c r="B7" s="53"/>
      <c r="C7" s="53"/>
      <c r="D7" s="54"/>
      <c r="E7" s="55"/>
    </row>
    <row r="8" spans="1:5" ht="13.5" x14ac:dyDescent="0.25">
      <c r="B8" s="56"/>
      <c r="C8" s="57"/>
      <c r="D8" s="57"/>
      <c r="E8" s="57"/>
    </row>
    <row r="9" spans="1:5" ht="18.75" x14ac:dyDescent="0.25">
      <c r="B9" s="58" t="s">
        <v>58</v>
      </c>
      <c r="C9" s="59"/>
      <c r="D9" s="59"/>
      <c r="E9" s="59"/>
    </row>
    <row r="10" spans="1:5" ht="13.5" x14ac:dyDescent="0.25">
      <c r="B10" s="60" t="s">
        <v>29</v>
      </c>
      <c r="C10" s="59"/>
      <c r="D10" s="59"/>
      <c r="E10" s="59"/>
    </row>
    <row r="11" spans="1:5" ht="13.5" x14ac:dyDescent="0.25">
      <c r="B11" s="60"/>
      <c r="C11" s="59"/>
      <c r="D11" s="59"/>
      <c r="E11" s="59"/>
    </row>
    <row r="12" spans="1:5" ht="27" x14ac:dyDescent="0.25">
      <c r="B12" s="60" t="s">
        <v>30</v>
      </c>
      <c r="C12" s="61"/>
      <c r="D12" s="61" t="s">
        <v>31</v>
      </c>
      <c r="E12" s="62"/>
    </row>
    <row r="13" spans="1:5" ht="13.5" x14ac:dyDescent="0.25">
      <c r="B13" s="369" t="s">
        <v>79</v>
      </c>
      <c r="C13" s="370"/>
      <c r="D13" s="63"/>
      <c r="E13" s="64"/>
    </row>
    <row r="14" spans="1:5" ht="14.25" thickBot="1" x14ac:dyDescent="0.3">
      <c r="B14" s="57"/>
      <c r="C14" s="57"/>
      <c r="D14" s="65">
        <f>SUM(D13:D13)</f>
        <v>0</v>
      </c>
      <c r="E14" s="57"/>
    </row>
    <row r="15" spans="1:5" ht="14.25" thickTop="1" x14ac:dyDescent="0.25">
      <c r="D15" s="52"/>
      <c r="E15" s="52"/>
    </row>
    <row r="16" spans="1:5" ht="13.5" hidden="1" x14ac:dyDescent="0.25">
      <c r="D16" s="52"/>
      <c r="E16" s="52"/>
    </row>
    <row r="17" spans="2:5" ht="13.5" hidden="1" x14ac:dyDescent="0.25">
      <c r="D17" s="52"/>
      <c r="E17" s="52"/>
    </row>
    <row r="18" spans="2:5" ht="27" hidden="1" x14ac:dyDescent="0.25">
      <c r="B18" s="66" t="s">
        <v>34</v>
      </c>
      <c r="C18" s="61" t="s">
        <v>32</v>
      </c>
      <c r="D18" s="61" t="s">
        <v>33</v>
      </c>
      <c r="E18" s="59"/>
    </row>
    <row r="19" spans="2:5" ht="13.5" hidden="1" x14ac:dyDescent="0.25">
      <c r="B19" s="67"/>
      <c r="C19" s="63"/>
      <c r="D19" s="68"/>
      <c r="E19" s="69"/>
    </row>
    <row r="20" spans="2:5" ht="13.5" hidden="1" x14ac:dyDescent="0.25">
      <c r="B20" s="67"/>
      <c r="C20" s="63"/>
      <c r="D20" s="68"/>
      <c r="E20" s="69"/>
    </row>
    <row r="21" spans="2:5" ht="13.5" hidden="1" x14ac:dyDescent="0.25">
      <c r="B21" s="67"/>
      <c r="C21" s="63"/>
      <c r="D21" s="68"/>
      <c r="E21" s="69"/>
    </row>
    <row r="22" spans="2:5" ht="13.5" hidden="1" x14ac:dyDescent="0.25">
      <c r="B22" s="70"/>
      <c r="C22" s="70"/>
      <c r="D22" s="70"/>
      <c r="E22" s="69"/>
    </row>
    <row r="23" spans="2:5" ht="14.25" hidden="1" thickBot="1" x14ac:dyDescent="0.3">
      <c r="B23" s="53"/>
      <c r="C23" s="53"/>
      <c r="D23" s="54"/>
      <c r="E23" s="55"/>
    </row>
    <row r="24" spans="2:5" ht="13.5" hidden="1" x14ac:dyDescent="0.25">
      <c r="B24" s="56"/>
      <c r="C24" s="57"/>
      <c r="D24" s="57"/>
      <c r="E24" s="57"/>
    </row>
    <row r="25" spans="2:5" ht="13.5" hidden="1" x14ac:dyDescent="0.25"/>
    <row r="26" spans="2:5" ht="13.5" hidden="1" x14ac:dyDescent="0.25"/>
    <row r="27" spans="2:5" ht="13.5" hidden="1" x14ac:dyDescent="0.25"/>
    <row r="28" spans="2:5" ht="13.5" hidden="1" x14ac:dyDescent="0.25"/>
    <row r="29" spans="2:5" ht="13.5" hidden="1" x14ac:dyDescent="0.25"/>
    <row r="30" spans="2:5" ht="13.5" hidden="1" x14ac:dyDescent="0.25"/>
    <row r="31" spans="2:5" ht="13.5" hidden="1" x14ac:dyDescent="0.25"/>
    <row r="32" spans="2:5" ht="13.5" hidden="1" x14ac:dyDescent="0.25"/>
    <row r="33" spans="6:7" ht="13.5" hidden="1" x14ac:dyDescent="0.25"/>
    <row r="34" spans="6:7" ht="13.5" hidden="1" x14ac:dyDescent="0.25"/>
    <row r="35" spans="6:7" ht="13.5" hidden="1" x14ac:dyDescent="0.25"/>
    <row r="36" spans="6:7" ht="13.5" hidden="1" x14ac:dyDescent="0.25"/>
    <row r="37" spans="6:7" ht="13.5" hidden="1" x14ac:dyDescent="0.25"/>
    <row r="38" spans="6:7" ht="13.5" hidden="1" x14ac:dyDescent="0.25">
      <c r="F38" s="71"/>
      <c r="G38" s="71"/>
    </row>
    <row r="39" spans="6:7" ht="12.75" hidden="1" customHeight="1" x14ac:dyDescent="0.25"/>
    <row r="40" spans="6:7" ht="12.75" hidden="1" customHeight="1" x14ac:dyDescent="0.25"/>
    <row r="41" spans="6:7" ht="12.75" hidden="1" customHeight="1" x14ac:dyDescent="0.25"/>
    <row r="42" spans="6:7" ht="12.75" hidden="1" customHeight="1" x14ac:dyDescent="0.25"/>
    <row r="43" spans="6:7" ht="12.75" hidden="1" customHeight="1" x14ac:dyDescent="0.25"/>
    <row r="44" spans="6:7" ht="12.75" hidden="1" customHeight="1" x14ac:dyDescent="0.25"/>
    <row r="45" spans="6:7" ht="12.75" hidden="1" customHeight="1" x14ac:dyDescent="0.25"/>
    <row r="46" spans="6:7" ht="12.75" hidden="1" customHeight="1" x14ac:dyDescent="0.25"/>
    <row r="47" spans="6:7" ht="12.75" hidden="1" customHeight="1" x14ac:dyDescent="0.25"/>
    <row r="48" spans="6:7" ht="12.75" hidden="1" customHeight="1" x14ac:dyDescent="0.25"/>
    <row r="49" ht="12.75" hidden="1" customHeight="1" x14ac:dyDescent="0.25"/>
    <row r="50" ht="12.75" hidden="1" customHeight="1" x14ac:dyDescent="0.25"/>
    <row r="51" ht="12.75" hidden="1" customHeight="1" x14ac:dyDescent="0.25"/>
    <row r="52" ht="12.75" hidden="1" customHeight="1" x14ac:dyDescent="0.25"/>
    <row r="53" ht="12.75" hidden="1" customHeight="1" x14ac:dyDescent="0.25"/>
    <row r="54" ht="12.75" hidden="1" customHeight="1" x14ac:dyDescent="0.25"/>
    <row r="55" ht="12.75" hidden="1" customHeight="1" x14ac:dyDescent="0.25"/>
    <row r="56" ht="12.75" hidden="1" customHeight="1" x14ac:dyDescent="0.25"/>
    <row r="57" ht="12.75" hidden="1" customHeight="1" x14ac:dyDescent="0.25"/>
    <row r="58" ht="12.75" hidden="1" customHeight="1" x14ac:dyDescent="0.25"/>
    <row r="59" ht="12.75" hidden="1" customHeight="1" x14ac:dyDescent="0.25"/>
    <row r="60" ht="12.75" hidden="1" customHeight="1" x14ac:dyDescent="0.25"/>
    <row r="61" ht="12.75" hidden="1" customHeight="1" x14ac:dyDescent="0.25"/>
    <row r="62" ht="12.75" hidden="1" customHeight="1" x14ac:dyDescent="0.25"/>
    <row r="63" ht="12.75" hidden="1" customHeight="1" x14ac:dyDescent="0.25"/>
    <row r="64" ht="12.75" hidden="1" customHeight="1" x14ac:dyDescent="0.25"/>
    <row r="65" ht="12.75" hidden="1" customHeight="1" x14ac:dyDescent="0.25"/>
    <row r="66" ht="12.75" hidden="1" customHeight="1" x14ac:dyDescent="0.25"/>
    <row r="67" ht="12.75" hidden="1" customHeight="1" x14ac:dyDescent="0.25"/>
    <row r="68" ht="12.75" hidden="1" customHeight="1" x14ac:dyDescent="0.25"/>
    <row r="69" ht="12.75" hidden="1" customHeight="1" x14ac:dyDescent="0.25"/>
    <row r="70" ht="12.75" hidden="1" customHeight="1" x14ac:dyDescent="0.25"/>
    <row r="71" ht="12.75" hidden="1" customHeight="1" x14ac:dyDescent="0.25"/>
    <row r="72" ht="12.75" hidden="1" customHeight="1" x14ac:dyDescent="0.25"/>
    <row r="73" ht="12.75" hidden="1" customHeight="1" x14ac:dyDescent="0.25"/>
    <row r="74" ht="12.75" hidden="1" customHeight="1" x14ac:dyDescent="0.25"/>
    <row r="75" ht="12.75" hidden="1" customHeight="1" x14ac:dyDescent="0.25"/>
    <row r="76" ht="12.75" hidden="1" customHeight="1" x14ac:dyDescent="0.25"/>
    <row r="77" ht="12.75" hidden="1" customHeight="1" x14ac:dyDescent="0.25"/>
    <row r="78" ht="12.75" hidden="1" customHeight="1" x14ac:dyDescent="0.25"/>
    <row r="79" ht="12.75" hidden="1" customHeight="1" x14ac:dyDescent="0.25"/>
    <row r="80" ht="12.75" hidden="1" customHeight="1" x14ac:dyDescent="0.25"/>
    <row r="81" ht="12.75" hidden="1" customHeight="1" x14ac:dyDescent="0.25"/>
    <row r="82" ht="12.75" hidden="1" customHeight="1" x14ac:dyDescent="0.25"/>
    <row r="83" ht="12.75" hidden="1" customHeight="1" x14ac:dyDescent="0.25"/>
    <row r="84" ht="12.75" hidden="1" customHeight="1" x14ac:dyDescent="0.25"/>
    <row r="85" ht="12.75" hidden="1" customHeight="1" x14ac:dyDescent="0.25"/>
    <row r="86" ht="12.75" hidden="1" customHeight="1" x14ac:dyDescent="0.25"/>
    <row r="87" ht="12.75" hidden="1" customHeight="1" x14ac:dyDescent="0.25"/>
    <row r="88" ht="12.75" hidden="1" customHeight="1" x14ac:dyDescent="0.25"/>
    <row r="89" ht="12.75" hidden="1" customHeight="1" x14ac:dyDescent="0.25"/>
    <row r="90" ht="12.75" hidden="1" customHeight="1" x14ac:dyDescent="0.25"/>
    <row r="91" ht="12.75" hidden="1" customHeight="1" x14ac:dyDescent="0.25"/>
    <row r="92" ht="12.75" hidden="1" customHeight="1" x14ac:dyDescent="0.25"/>
    <row r="93" ht="12.75" hidden="1" customHeight="1" x14ac:dyDescent="0.25"/>
    <row r="94" ht="12.75" hidden="1" customHeight="1" x14ac:dyDescent="0.25"/>
    <row r="95" ht="12.75" hidden="1" customHeight="1" x14ac:dyDescent="0.25"/>
    <row r="96" ht="12.75" hidden="1" customHeight="1" x14ac:dyDescent="0.25"/>
    <row r="97" ht="12.75" hidden="1" customHeight="1" x14ac:dyDescent="0.25"/>
    <row r="98" ht="12.75" hidden="1" customHeight="1" x14ac:dyDescent="0.25"/>
    <row r="99" ht="12.75" hidden="1" customHeight="1" x14ac:dyDescent="0.25"/>
    <row r="100" ht="12.75" hidden="1" customHeight="1" x14ac:dyDescent="0.25"/>
    <row r="101" ht="12.75" hidden="1" customHeight="1" x14ac:dyDescent="0.25"/>
    <row r="102" ht="12.75" hidden="1" customHeight="1" x14ac:dyDescent="0.25"/>
    <row r="103" ht="12.75" hidden="1" customHeight="1" x14ac:dyDescent="0.25"/>
    <row r="104" ht="12.75" hidden="1" customHeight="1" x14ac:dyDescent="0.25"/>
    <row r="105" ht="12.75" hidden="1" customHeight="1" x14ac:dyDescent="0.25"/>
    <row r="106" ht="12.75" hidden="1" customHeight="1" x14ac:dyDescent="0.25"/>
    <row r="107" ht="12.75" hidden="1" customHeight="1" x14ac:dyDescent="0.25"/>
    <row r="108" ht="12.75" hidden="1" customHeight="1" x14ac:dyDescent="0.25"/>
    <row r="109" ht="12.75" hidden="1" customHeight="1" x14ac:dyDescent="0.25"/>
    <row r="110" ht="12.75" hidden="1" customHeight="1" x14ac:dyDescent="0.25"/>
    <row r="111" ht="12.75" hidden="1" customHeight="1" x14ac:dyDescent="0.25"/>
    <row r="112" ht="12.75" hidden="1" customHeight="1" x14ac:dyDescent="0.25"/>
    <row r="113" ht="12.75" hidden="1" customHeight="1" x14ac:dyDescent="0.25"/>
    <row r="114" ht="12.75" hidden="1" customHeight="1" x14ac:dyDescent="0.25"/>
    <row r="115" ht="12.75" hidden="1" customHeight="1" x14ac:dyDescent="0.25"/>
    <row r="116" ht="12.75" hidden="1" customHeight="1" x14ac:dyDescent="0.25"/>
    <row r="117" ht="12.75" hidden="1" customHeight="1" x14ac:dyDescent="0.25"/>
    <row r="118" ht="12.75" hidden="1" customHeight="1" x14ac:dyDescent="0.25"/>
    <row r="119" ht="12.75" hidden="1" customHeight="1" x14ac:dyDescent="0.25"/>
    <row r="120" ht="12.75" hidden="1" customHeight="1" x14ac:dyDescent="0.25"/>
    <row r="121" ht="12.75" hidden="1" customHeight="1" x14ac:dyDescent="0.25"/>
    <row r="122" ht="12.75" hidden="1" customHeight="1" x14ac:dyDescent="0.25"/>
    <row r="123" ht="12.75" hidden="1" customHeight="1" x14ac:dyDescent="0.25"/>
    <row r="124" ht="12.75" hidden="1" customHeight="1" x14ac:dyDescent="0.25"/>
    <row r="125" ht="12.75" hidden="1" customHeight="1" x14ac:dyDescent="0.25"/>
    <row r="126" ht="12.75" hidden="1" customHeight="1" x14ac:dyDescent="0.25"/>
    <row r="127" ht="12.75" hidden="1" customHeight="1" x14ac:dyDescent="0.25"/>
    <row r="128" ht="12.75" hidden="1" customHeight="1" x14ac:dyDescent="0.25"/>
    <row r="129" ht="12.75" hidden="1" customHeight="1" x14ac:dyDescent="0.25"/>
    <row r="130" ht="12.75" hidden="1" customHeight="1" x14ac:dyDescent="0.25"/>
  </sheetData>
  <sheetProtection algorithmName="SHA-512" hashValue="7vrnI0jTMxcbiQSYBhgZJX18wUNOmSv6xWochDiYq6i/NhiA6fF/7V/1q1LgqWyWIWM+qVBNH2pR4LRgyNVRYQ==" saltValue="1DFo6BF6/8CI3sWFIzjt0w==" spinCount="100000" sheet="1" objects="1" scenarios="1"/>
  <mergeCells count="1">
    <mergeCell ref="B13:C13"/>
  </mergeCells>
  <pageMargins left="0.75" right="0.75" top="0.51" bottom="0.46" header="0.5" footer="0.5"/>
  <pageSetup paperSize="9" scale="97"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8"/>
  <dimension ref="A1:XFC794"/>
  <sheetViews>
    <sheetView showGridLines="0" tabSelected="1" topLeftCell="A122" zoomScaleNormal="100" workbookViewId="0">
      <selection activeCell="J136" sqref="J136"/>
    </sheetView>
  </sheetViews>
  <sheetFormatPr defaultColWidth="0" defaultRowHeight="0" customHeight="1" zeroHeight="1" x14ac:dyDescent="0.25"/>
  <cols>
    <col min="1" max="1" width="1.7109375" style="72" customWidth="1"/>
    <col min="2" max="2" width="2.85546875" style="339" bestFit="1" customWidth="1"/>
    <col min="3" max="3" width="38.140625" style="42" customWidth="1"/>
    <col min="4" max="4" width="17" style="72" customWidth="1"/>
    <col min="5" max="5" width="17" style="73" customWidth="1"/>
    <col min="6" max="6" width="17" style="74" customWidth="1"/>
    <col min="7" max="11" width="17" style="73" customWidth="1"/>
    <col min="12" max="13" width="17" style="175" customWidth="1"/>
    <col min="14" max="14" width="3.7109375" style="175" customWidth="1"/>
    <col min="15" max="15" width="8.85546875" style="175" hidden="1" customWidth="1"/>
    <col min="16" max="16382" width="8.85546875" style="72" hidden="1"/>
    <col min="16383" max="16383" width="11" style="72" hidden="1" customWidth="1"/>
    <col min="16384" max="16384" width="28.28515625" style="72" hidden="1" customWidth="1"/>
  </cols>
  <sheetData>
    <row r="1" spans="2:26" ht="15.75" x14ac:dyDescent="0.25">
      <c r="B1" s="343"/>
      <c r="L1" s="75"/>
      <c r="M1" s="75"/>
      <c r="N1" s="75"/>
      <c r="O1" s="75"/>
      <c r="P1" s="75"/>
      <c r="Q1" s="75"/>
      <c r="R1" s="75"/>
      <c r="S1" s="75"/>
      <c r="T1" s="75"/>
      <c r="U1" s="75"/>
    </row>
    <row r="2" spans="2:26" s="17" customFormat="1" ht="18.75" x14ac:dyDescent="0.25">
      <c r="B2" s="343"/>
      <c r="C2" s="78" t="str">
        <f>Samenvatting!B3</f>
        <v>Europese Aanbesteding Inkoop-, contract- en Leveranciersmanagement voorziening</v>
      </c>
      <c r="D2" s="79"/>
      <c r="E2" s="79"/>
      <c r="F2" s="80"/>
      <c r="G2" s="79"/>
      <c r="H2" s="79"/>
      <c r="I2" s="79"/>
      <c r="J2" s="79"/>
      <c r="K2" s="79"/>
      <c r="L2" s="79"/>
      <c r="M2" s="79"/>
      <c r="N2" s="75"/>
      <c r="O2" s="75"/>
      <c r="P2" s="75"/>
      <c r="Q2" s="75"/>
      <c r="R2" s="75"/>
      <c r="S2" s="75"/>
      <c r="T2" s="75"/>
      <c r="U2" s="75"/>
      <c r="V2" s="75"/>
      <c r="Y2" s="81"/>
    </row>
    <row r="3" spans="2:26" s="17" customFormat="1" ht="21" x14ac:dyDescent="0.25">
      <c r="B3" s="343"/>
      <c r="C3" s="82" t="s">
        <v>83</v>
      </c>
      <c r="D3" s="79"/>
      <c r="E3" s="79"/>
      <c r="F3" s="80"/>
      <c r="G3" s="79"/>
      <c r="H3" s="79"/>
      <c r="I3" s="79"/>
      <c r="J3" s="79"/>
      <c r="K3" s="79"/>
      <c r="L3" s="79"/>
      <c r="M3" s="79"/>
      <c r="N3" s="75"/>
      <c r="O3" s="75"/>
      <c r="P3" s="75"/>
      <c r="Q3" s="75"/>
      <c r="R3" s="75"/>
      <c r="S3" s="75"/>
      <c r="T3" s="75"/>
      <c r="U3" s="75"/>
      <c r="V3" s="75"/>
      <c r="Y3" s="81"/>
    </row>
    <row r="4" spans="2:26" s="17" customFormat="1" ht="15.75" x14ac:dyDescent="0.25">
      <c r="B4" s="343"/>
      <c r="C4" s="6" t="str">
        <f>Samenvatting!B4</f>
        <v>kenmerk IUC 22-033</v>
      </c>
      <c r="D4" s="79"/>
      <c r="E4" s="79"/>
      <c r="F4" s="80"/>
      <c r="G4" s="79"/>
      <c r="H4" s="79"/>
      <c r="I4" s="79"/>
      <c r="J4" s="79"/>
      <c r="K4" s="79"/>
      <c r="L4" s="79"/>
      <c r="M4" s="79"/>
      <c r="N4" s="75"/>
      <c r="O4" s="75"/>
      <c r="P4" s="75"/>
      <c r="Q4" s="75"/>
      <c r="R4" s="75"/>
      <c r="S4" s="75"/>
      <c r="T4" s="75"/>
      <c r="U4" s="75"/>
      <c r="V4" s="75"/>
      <c r="Y4" s="81"/>
    </row>
    <row r="5" spans="2:26" s="17" customFormat="1" ht="15.75" x14ac:dyDescent="0.25">
      <c r="B5" s="343"/>
      <c r="C5" s="76" t="s">
        <v>1</v>
      </c>
      <c r="D5" s="79"/>
      <c r="E5" s="79"/>
      <c r="F5" s="80"/>
      <c r="G5" s="79"/>
      <c r="H5" s="79"/>
      <c r="I5" s="79"/>
      <c r="J5" s="79"/>
      <c r="K5" s="79"/>
      <c r="L5" s="79"/>
      <c r="M5" s="79"/>
      <c r="N5" s="75"/>
      <c r="O5" s="75"/>
      <c r="P5" s="75"/>
      <c r="Q5" s="75"/>
      <c r="R5" s="75"/>
      <c r="S5" s="75"/>
      <c r="T5" s="75"/>
      <c r="U5" s="75"/>
      <c r="V5" s="75"/>
      <c r="Y5" s="81"/>
    </row>
    <row r="6" spans="2:26" s="17" customFormat="1" ht="15.75" x14ac:dyDescent="0.25">
      <c r="B6" s="343"/>
      <c r="C6" s="76"/>
      <c r="D6" s="83" t="str">
        <f>"Inschrijver: "&amp;IF(Samenvatting!$C$6="","",Samenvatting!$C$6)</f>
        <v xml:space="preserve">Inschrijver: </v>
      </c>
      <c r="E6" s="84"/>
      <c r="F6" s="84"/>
      <c r="G6" s="80"/>
      <c r="H6" s="84"/>
      <c r="I6" s="80"/>
      <c r="J6" s="80"/>
      <c r="K6" s="80"/>
      <c r="L6" s="80"/>
      <c r="M6" s="80"/>
      <c r="N6" s="75"/>
      <c r="O6" s="75"/>
      <c r="P6" s="75"/>
      <c r="Q6" s="75"/>
      <c r="R6" s="75"/>
      <c r="S6" s="75"/>
      <c r="T6" s="75"/>
      <c r="U6" s="75"/>
      <c r="V6" s="75"/>
      <c r="W6" s="75"/>
      <c r="X6" s="75"/>
      <c r="Y6" s="75"/>
      <c r="Z6" s="75"/>
    </row>
    <row r="7" spans="2:26" s="17" customFormat="1" ht="15.75" x14ac:dyDescent="0.25">
      <c r="B7" s="343"/>
      <c r="C7" s="85" t="s">
        <v>0</v>
      </c>
      <c r="D7" s="86"/>
      <c r="E7" s="86"/>
      <c r="F7" s="87"/>
      <c r="G7" s="15"/>
      <c r="H7" s="87"/>
      <c r="I7" s="87"/>
      <c r="J7" s="87"/>
      <c r="K7" s="87"/>
      <c r="L7" s="75"/>
      <c r="M7" s="75"/>
      <c r="N7" s="75"/>
      <c r="O7" s="75"/>
      <c r="P7" s="75"/>
      <c r="Q7" s="75"/>
      <c r="R7" s="75"/>
      <c r="S7" s="75"/>
      <c r="T7" s="75"/>
      <c r="U7" s="75"/>
      <c r="V7" s="75"/>
      <c r="W7" s="75"/>
      <c r="X7" s="75"/>
      <c r="Y7" s="75"/>
    </row>
    <row r="8" spans="2:26" s="17" customFormat="1" ht="15.75" x14ac:dyDescent="0.25">
      <c r="B8" s="343"/>
      <c r="C8" s="88" t="s">
        <v>103</v>
      </c>
      <c r="D8" s="89"/>
      <c r="E8" s="89"/>
      <c r="F8" s="90"/>
      <c r="G8" s="90"/>
      <c r="H8" s="90"/>
      <c r="I8" s="90"/>
      <c r="J8" s="90"/>
      <c r="K8" s="91"/>
      <c r="L8" s="75"/>
      <c r="M8" s="75"/>
      <c r="N8" s="75"/>
      <c r="O8" s="75"/>
      <c r="P8" s="75"/>
      <c r="Q8" s="75"/>
      <c r="R8" s="75"/>
      <c r="S8" s="75"/>
      <c r="T8" s="75"/>
    </row>
    <row r="9" spans="2:26" s="17" customFormat="1" ht="15.75" x14ac:dyDescent="0.25">
      <c r="B9" s="343"/>
      <c r="C9" s="38" t="s">
        <v>104</v>
      </c>
      <c r="D9" s="92" t="s">
        <v>2</v>
      </c>
      <c r="E9" s="92" t="s">
        <v>3</v>
      </c>
      <c r="F9" s="93" t="s">
        <v>4</v>
      </c>
      <c r="G9" s="93"/>
      <c r="H9" s="93"/>
      <c r="I9" s="93"/>
      <c r="J9" s="93"/>
      <c r="K9" s="94"/>
      <c r="L9" s="75"/>
      <c r="M9" s="75"/>
      <c r="N9" s="75"/>
      <c r="O9" s="75"/>
      <c r="P9" s="75"/>
      <c r="Q9" s="75"/>
      <c r="R9" s="75"/>
      <c r="S9" s="75"/>
      <c r="T9" s="75"/>
    </row>
    <row r="10" spans="2:26" s="17" customFormat="1" ht="15.75" x14ac:dyDescent="0.25">
      <c r="B10" s="343"/>
      <c r="C10" s="95" t="s">
        <v>0</v>
      </c>
      <c r="D10" s="96"/>
      <c r="E10" s="96"/>
      <c r="F10" s="374" t="s">
        <v>0</v>
      </c>
      <c r="G10" s="375"/>
      <c r="H10" s="375"/>
      <c r="I10" s="375"/>
      <c r="J10" s="375"/>
      <c r="K10" s="376"/>
      <c r="L10" s="75"/>
      <c r="M10" s="75"/>
      <c r="N10" s="75"/>
      <c r="O10" s="75"/>
      <c r="P10" s="75"/>
      <c r="Q10" s="75"/>
      <c r="R10" s="75"/>
      <c r="S10" s="75"/>
      <c r="T10" s="75"/>
    </row>
    <row r="11" spans="2:26" s="17" customFormat="1" ht="15.75" x14ac:dyDescent="0.25">
      <c r="B11" s="343"/>
      <c r="C11" s="97" t="s">
        <v>0</v>
      </c>
      <c r="D11" s="98"/>
      <c r="E11" s="98"/>
      <c r="F11" s="374" t="s">
        <v>0</v>
      </c>
      <c r="G11" s="375"/>
      <c r="H11" s="375"/>
      <c r="I11" s="375"/>
      <c r="J11" s="375"/>
      <c r="K11" s="376"/>
      <c r="L11" s="75"/>
      <c r="M11" s="75"/>
      <c r="N11" s="75"/>
      <c r="O11" s="75"/>
      <c r="P11" s="75"/>
      <c r="Q11" s="75"/>
      <c r="R11" s="75"/>
      <c r="S11" s="75"/>
      <c r="T11" s="75"/>
    </row>
    <row r="12" spans="2:26" s="17" customFormat="1" ht="15.75" x14ac:dyDescent="0.25">
      <c r="B12" s="343"/>
      <c r="C12" s="97" t="s">
        <v>0</v>
      </c>
      <c r="D12" s="98"/>
      <c r="E12" s="98"/>
      <c r="F12" s="374"/>
      <c r="G12" s="375"/>
      <c r="H12" s="375"/>
      <c r="I12" s="375"/>
      <c r="J12" s="375"/>
      <c r="K12" s="376"/>
      <c r="L12" s="75"/>
      <c r="M12" s="75"/>
      <c r="N12" s="75"/>
      <c r="O12" s="75"/>
      <c r="P12" s="75"/>
      <c r="Q12" s="75"/>
      <c r="R12" s="75"/>
      <c r="S12" s="75"/>
      <c r="T12" s="75"/>
    </row>
    <row r="13" spans="2:26" s="17" customFormat="1" ht="16.5" thickBot="1" x14ac:dyDescent="0.3">
      <c r="B13" s="343"/>
      <c r="C13" s="11"/>
      <c r="D13" s="12"/>
      <c r="E13" s="12"/>
      <c r="F13" s="13"/>
      <c r="G13" s="12"/>
      <c r="H13" s="12"/>
      <c r="I13" s="12"/>
      <c r="J13" s="12"/>
      <c r="K13" s="12"/>
      <c r="L13" s="12"/>
      <c r="M13" s="12"/>
      <c r="N13" s="75"/>
      <c r="O13" s="75"/>
      <c r="P13" s="75"/>
      <c r="Q13" s="75"/>
      <c r="R13" s="75"/>
      <c r="S13" s="75"/>
      <c r="T13" s="75"/>
      <c r="U13" s="75"/>
      <c r="V13" s="75"/>
      <c r="W13" s="75"/>
      <c r="X13" s="75"/>
      <c r="Y13" s="75"/>
    </row>
    <row r="14" spans="2:26" s="17" customFormat="1" ht="15.75" x14ac:dyDescent="0.25">
      <c r="B14" s="343"/>
      <c r="C14" s="14"/>
      <c r="D14" s="15"/>
      <c r="E14" s="15"/>
      <c r="F14" s="16"/>
      <c r="G14" s="15"/>
      <c r="H14" s="15"/>
      <c r="I14" s="15"/>
      <c r="J14" s="15"/>
      <c r="K14" s="15"/>
      <c r="L14" s="15"/>
      <c r="M14" s="15"/>
      <c r="N14" s="75"/>
      <c r="O14" s="75"/>
      <c r="P14" s="75"/>
      <c r="Q14" s="75"/>
      <c r="R14" s="75"/>
      <c r="S14" s="75"/>
      <c r="T14" s="75"/>
      <c r="U14" s="75"/>
      <c r="V14" s="75"/>
      <c r="W14" s="75"/>
      <c r="X14" s="75"/>
      <c r="Y14" s="75"/>
    </row>
    <row r="15" spans="2:26" s="17" customFormat="1" ht="136.15" customHeight="1" x14ac:dyDescent="0.25">
      <c r="B15" s="343"/>
      <c r="C15" s="378" t="s">
        <v>191</v>
      </c>
      <c r="D15" s="378"/>
      <c r="E15" s="378"/>
      <c r="F15" s="378"/>
      <c r="G15" s="378"/>
      <c r="H15" s="378"/>
      <c r="I15" s="378"/>
      <c r="J15" s="15"/>
      <c r="K15" s="15"/>
      <c r="L15" s="15"/>
      <c r="M15" s="15"/>
      <c r="N15" s="75"/>
      <c r="O15" s="75"/>
      <c r="P15" s="75"/>
      <c r="Q15" s="75"/>
      <c r="R15" s="75"/>
      <c r="S15" s="75"/>
      <c r="T15" s="75"/>
      <c r="U15" s="75"/>
      <c r="V15" s="75"/>
      <c r="W15" s="75"/>
      <c r="X15" s="75"/>
      <c r="Y15" s="75"/>
    </row>
    <row r="16" spans="2:26" s="17" customFormat="1" ht="16.5" thickBot="1" x14ac:dyDescent="0.3">
      <c r="B16" s="343"/>
      <c r="C16" s="11"/>
      <c r="D16" s="12"/>
      <c r="E16" s="12"/>
      <c r="F16" s="13"/>
      <c r="G16" s="12"/>
      <c r="H16" s="12"/>
      <c r="I16" s="12"/>
      <c r="J16" s="12"/>
      <c r="K16" s="12"/>
      <c r="L16" s="12"/>
      <c r="M16" s="12"/>
      <c r="N16" s="75"/>
      <c r="O16" s="75"/>
      <c r="P16" s="75"/>
      <c r="Q16" s="75"/>
      <c r="R16" s="75"/>
      <c r="S16" s="75"/>
      <c r="T16" s="75"/>
      <c r="U16" s="75"/>
      <c r="V16" s="75"/>
      <c r="W16" s="75"/>
      <c r="X16" s="75"/>
      <c r="Y16" s="75"/>
    </row>
    <row r="17" spans="2:25" s="17" customFormat="1" ht="15.75" x14ac:dyDescent="0.25">
      <c r="B17" s="343"/>
      <c r="C17" s="14"/>
      <c r="D17" s="15"/>
      <c r="E17" s="15"/>
      <c r="F17" s="16"/>
      <c r="G17" s="15"/>
      <c r="H17" s="15"/>
      <c r="I17" s="15"/>
      <c r="J17" s="15"/>
      <c r="K17" s="15"/>
      <c r="L17" s="15"/>
      <c r="M17" s="15"/>
      <c r="N17" s="75"/>
      <c r="O17" s="75"/>
      <c r="P17" s="75"/>
      <c r="Q17" s="75"/>
      <c r="R17" s="75"/>
      <c r="S17" s="75"/>
      <c r="T17" s="75"/>
      <c r="U17" s="75"/>
      <c r="V17" s="75"/>
      <c r="W17" s="75"/>
      <c r="X17" s="75"/>
      <c r="Y17" s="75"/>
    </row>
    <row r="18" spans="2:25" s="17" customFormat="1" ht="15.75" x14ac:dyDescent="0.25">
      <c r="B18" s="343"/>
      <c r="C18" s="99" t="s">
        <v>57</v>
      </c>
      <c r="D18" s="145" t="s">
        <v>60</v>
      </c>
      <c r="E18" s="145" t="s">
        <v>61</v>
      </c>
      <c r="F18" s="359" t="s">
        <v>62</v>
      </c>
      <c r="G18" s="359" t="s">
        <v>63</v>
      </c>
      <c r="H18" s="360" t="s">
        <v>106</v>
      </c>
      <c r="I18" s="360" t="s">
        <v>107</v>
      </c>
      <c r="J18" s="360" t="s">
        <v>108</v>
      </c>
      <c r="K18" s="360" t="s">
        <v>109</v>
      </c>
      <c r="L18" s="360" t="s">
        <v>110</v>
      </c>
      <c r="M18" s="360" t="s">
        <v>111</v>
      </c>
      <c r="N18" s="75"/>
      <c r="O18" s="75"/>
      <c r="P18" s="75"/>
      <c r="Q18" s="75"/>
      <c r="R18" s="75"/>
      <c r="S18" s="75"/>
      <c r="T18" s="75"/>
      <c r="U18" s="75"/>
      <c r="V18" s="75"/>
      <c r="W18" s="75"/>
      <c r="X18" s="75"/>
    </row>
    <row r="19" spans="2:25" s="17" customFormat="1" ht="15.75" x14ac:dyDescent="0.25">
      <c r="B19" s="343"/>
      <c r="C19" s="100"/>
      <c r="D19" s="101"/>
      <c r="E19" s="101"/>
      <c r="F19" s="101"/>
      <c r="G19" s="102"/>
      <c r="H19" s="15"/>
      <c r="I19" s="15"/>
      <c r="J19" s="15"/>
      <c r="K19" s="15"/>
      <c r="L19" s="361"/>
      <c r="M19" s="362"/>
      <c r="N19" s="75"/>
      <c r="O19" s="75"/>
      <c r="P19" s="75"/>
      <c r="Q19" s="75"/>
      <c r="R19" s="75"/>
      <c r="S19" s="75"/>
      <c r="T19" s="75"/>
      <c r="U19" s="75"/>
      <c r="V19" s="75"/>
      <c r="W19" s="75"/>
      <c r="X19" s="75"/>
    </row>
    <row r="20" spans="2:25" s="17" customFormat="1" ht="15.75" x14ac:dyDescent="0.25">
      <c r="B20" s="343"/>
      <c r="C20" s="103" t="s">
        <v>68</v>
      </c>
      <c r="D20" s="104">
        <f>(40+12+48+4+8+8+10+2)-52</f>
        <v>80</v>
      </c>
      <c r="E20" s="104">
        <f>(40+12+48+4+8+8+10+2)</f>
        <v>132</v>
      </c>
      <c r="F20" s="104">
        <f t="shared" ref="F20:M20" si="0">(40+12+48+4+8+8+10+2)</f>
        <v>132</v>
      </c>
      <c r="G20" s="104">
        <f t="shared" si="0"/>
        <v>132</v>
      </c>
      <c r="H20" s="104">
        <f t="shared" si="0"/>
        <v>132</v>
      </c>
      <c r="I20" s="104">
        <f t="shared" si="0"/>
        <v>132</v>
      </c>
      <c r="J20" s="104">
        <f t="shared" si="0"/>
        <v>132</v>
      </c>
      <c r="K20" s="104">
        <f t="shared" si="0"/>
        <v>132</v>
      </c>
      <c r="L20" s="104">
        <f t="shared" si="0"/>
        <v>132</v>
      </c>
      <c r="M20" s="104">
        <f t="shared" si="0"/>
        <v>132</v>
      </c>
      <c r="N20" s="75"/>
      <c r="O20" s="75"/>
      <c r="P20" s="75"/>
      <c r="Q20" s="75"/>
      <c r="R20" s="75"/>
      <c r="S20" s="75"/>
      <c r="T20" s="75"/>
      <c r="U20" s="75"/>
      <c r="V20" s="75"/>
      <c r="W20" s="75"/>
      <c r="X20" s="75"/>
    </row>
    <row r="21" spans="2:25" s="17" customFormat="1" ht="15.75" x14ac:dyDescent="0.25">
      <c r="B21" s="343"/>
      <c r="C21" s="103" t="s">
        <v>69</v>
      </c>
      <c r="D21" s="105">
        <v>100</v>
      </c>
      <c r="E21" s="105">
        <v>220</v>
      </c>
      <c r="F21" s="105">
        <v>220</v>
      </c>
      <c r="G21" s="105">
        <v>220</v>
      </c>
      <c r="H21" s="105">
        <v>220</v>
      </c>
      <c r="I21" s="105">
        <v>220</v>
      </c>
      <c r="J21" s="105">
        <v>220</v>
      </c>
      <c r="K21" s="105">
        <v>220</v>
      </c>
      <c r="L21" s="105">
        <v>220</v>
      </c>
      <c r="M21" s="105">
        <v>220</v>
      </c>
      <c r="N21" s="75"/>
      <c r="O21" s="75"/>
      <c r="P21" s="75"/>
      <c r="Q21" s="75"/>
      <c r="R21" s="75"/>
      <c r="S21" s="75"/>
      <c r="T21" s="75"/>
      <c r="U21" s="75"/>
      <c r="V21" s="75"/>
      <c r="W21" s="75"/>
      <c r="X21" s="75"/>
    </row>
    <row r="22" spans="2:25" s="17" customFormat="1" ht="16.5" thickBot="1" x14ac:dyDescent="0.3">
      <c r="B22" s="343"/>
      <c r="C22" s="103" t="s">
        <v>72</v>
      </c>
      <c r="D22" s="106">
        <v>500</v>
      </c>
      <c r="E22" s="106">
        <v>1000</v>
      </c>
      <c r="F22" s="106">
        <v>1250</v>
      </c>
      <c r="G22" s="106">
        <v>1500</v>
      </c>
      <c r="H22" s="106">
        <v>1500</v>
      </c>
      <c r="I22" s="106">
        <v>1500</v>
      </c>
      <c r="J22" s="106">
        <v>1500</v>
      </c>
      <c r="K22" s="106">
        <v>1500</v>
      </c>
      <c r="L22" s="106">
        <v>1500</v>
      </c>
      <c r="M22" s="106">
        <v>1500</v>
      </c>
      <c r="N22" s="75"/>
      <c r="O22" s="75"/>
      <c r="P22" s="75"/>
      <c r="Q22" s="75"/>
      <c r="R22" s="75"/>
      <c r="S22" s="75"/>
      <c r="T22" s="75"/>
      <c r="U22" s="75"/>
      <c r="V22" s="75"/>
      <c r="W22" s="75"/>
      <c r="X22" s="75"/>
    </row>
    <row r="23" spans="2:25" s="17" customFormat="1" ht="16.5" thickTop="1" x14ac:dyDescent="0.25">
      <c r="B23" s="343"/>
      <c r="C23" s="107" t="s">
        <v>55</v>
      </c>
      <c r="D23" s="108">
        <f t="shared" ref="D23:F23" si="1">SUM(D20:D22)</f>
        <v>680</v>
      </c>
      <c r="E23" s="108">
        <f t="shared" si="1"/>
        <v>1352</v>
      </c>
      <c r="F23" s="108">
        <f t="shared" si="1"/>
        <v>1602</v>
      </c>
      <c r="G23" s="108">
        <f>SUM(G20:G22)</f>
        <v>1852</v>
      </c>
      <c r="H23" s="108">
        <f t="shared" ref="H23:M23" si="2">SUM(H20:H22)</f>
        <v>1852</v>
      </c>
      <c r="I23" s="108">
        <f t="shared" si="2"/>
        <v>1852</v>
      </c>
      <c r="J23" s="108">
        <f t="shared" si="2"/>
        <v>1852</v>
      </c>
      <c r="K23" s="108">
        <f t="shared" si="2"/>
        <v>1852</v>
      </c>
      <c r="L23" s="108">
        <f t="shared" si="2"/>
        <v>1852</v>
      </c>
      <c r="M23" s="108">
        <f t="shared" si="2"/>
        <v>1852</v>
      </c>
      <c r="N23" s="75"/>
      <c r="O23" s="75"/>
      <c r="P23" s="75"/>
      <c r="Q23" s="75"/>
      <c r="R23" s="75"/>
      <c r="S23" s="75"/>
      <c r="T23" s="75"/>
      <c r="U23" s="75"/>
      <c r="V23" s="75"/>
      <c r="W23" s="75"/>
      <c r="X23" s="75"/>
    </row>
    <row r="24" spans="2:25" s="17" customFormat="1" ht="16.5" thickBot="1" x14ac:dyDescent="0.3">
      <c r="B24" s="343"/>
      <c r="C24" s="11"/>
      <c r="D24" s="12"/>
      <c r="E24" s="12"/>
      <c r="F24" s="13"/>
      <c r="G24" s="12"/>
      <c r="H24" s="12"/>
      <c r="I24" s="12"/>
      <c r="J24" s="12"/>
      <c r="K24" s="12"/>
      <c r="L24" s="12"/>
      <c r="M24" s="12"/>
      <c r="N24" s="75"/>
      <c r="O24" s="75"/>
      <c r="P24" s="75"/>
      <c r="Q24" s="75"/>
      <c r="R24" s="75"/>
      <c r="S24" s="75"/>
      <c r="T24" s="75"/>
      <c r="U24" s="75"/>
      <c r="V24" s="75"/>
      <c r="W24" s="75"/>
      <c r="X24" s="75"/>
      <c r="Y24" s="75"/>
    </row>
    <row r="25" spans="2:25" s="17" customFormat="1" ht="15.75" x14ac:dyDescent="0.25">
      <c r="B25" s="343"/>
      <c r="C25" s="14"/>
      <c r="D25" s="15"/>
      <c r="E25" s="15"/>
      <c r="F25" s="16"/>
      <c r="G25" s="15"/>
      <c r="H25" s="15"/>
      <c r="I25" s="15"/>
      <c r="J25" s="15"/>
      <c r="K25" s="15"/>
      <c r="L25" s="15"/>
      <c r="M25" s="15"/>
      <c r="N25" s="75"/>
      <c r="O25" s="75"/>
      <c r="P25" s="75"/>
      <c r="Q25" s="75"/>
      <c r="R25" s="75"/>
      <c r="S25" s="75"/>
      <c r="T25" s="75"/>
      <c r="U25" s="75"/>
      <c r="V25" s="75"/>
      <c r="W25" s="75"/>
      <c r="X25" s="75"/>
      <c r="Y25" s="75"/>
    </row>
    <row r="26" spans="2:25" s="17" customFormat="1" ht="15.75" x14ac:dyDescent="0.25">
      <c r="B26" s="344" t="s">
        <v>64</v>
      </c>
      <c r="C26" s="109" t="s">
        <v>95</v>
      </c>
      <c r="D26" s="110"/>
      <c r="E26" s="110"/>
      <c r="F26" s="110"/>
      <c r="G26" s="110"/>
      <c r="H26" s="110"/>
      <c r="I26" s="110"/>
      <c r="J26" s="110"/>
      <c r="K26" s="110"/>
      <c r="L26" s="110"/>
      <c r="M26" s="110"/>
      <c r="N26" s="75"/>
      <c r="O26" s="75"/>
      <c r="P26" s="75"/>
      <c r="Q26" s="75"/>
      <c r="R26" s="75"/>
      <c r="S26" s="75"/>
      <c r="T26" s="75"/>
      <c r="U26" s="75"/>
    </row>
    <row r="27" spans="2:25" s="17" customFormat="1" ht="15.75" x14ac:dyDescent="0.25">
      <c r="B27" s="343"/>
      <c r="C27" s="112"/>
      <c r="D27" s="112"/>
      <c r="E27" s="112"/>
      <c r="F27" s="112"/>
      <c r="G27" s="112"/>
      <c r="H27" s="112"/>
      <c r="I27" s="112"/>
      <c r="J27" s="112"/>
      <c r="K27" s="112"/>
      <c r="L27" s="75"/>
      <c r="M27" s="75"/>
      <c r="N27" s="75"/>
    </row>
    <row r="28" spans="2:25" s="17" customFormat="1" ht="15.75" x14ac:dyDescent="0.25">
      <c r="B28" s="343"/>
      <c r="C28" s="99" t="s">
        <v>84</v>
      </c>
      <c r="D28" s="113"/>
      <c r="E28" s="114"/>
      <c r="F28" s="114"/>
      <c r="G28" s="114" t="s">
        <v>0</v>
      </c>
      <c r="H28" s="114"/>
      <c r="I28" s="114"/>
      <c r="J28" s="153"/>
      <c r="K28" s="75"/>
      <c r="L28" s="75"/>
      <c r="M28" s="75"/>
      <c r="N28" s="75"/>
      <c r="O28" s="75"/>
    </row>
    <row r="29" spans="2:25" s="17" customFormat="1" ht="15.75" x14ac:dyDescent="0.25">
      <c r="B29" s="343"/>
      <c r="C29" s="115" t="s">
        <v>0</v>
      </c>
      <c r="D29" s="379" t="s">
        <v>86</v>
      </c>
      <c r="E29" s="379"/>
      <c r="F29" s="116"/>
      <c r="G29" s="116"/>
      <c r="H29" s="116"/>
      <c r="I29" s="116"/>
      <c r="J29" s="117"/>
      <c r="K29" s="75"/>
      <c r="L29" s="75"/>
      <c r="M29" s="75"/>
      <c r="N29" s="75"/>
      <c r="O29" s="75"/>
    </row>
    <row r="30" spans="2:25" s="17" customFormat="1" ht="15.75" x14ac:dyDescent="0.25">
      <c r="B30" s="343"/>
      <c r="C30" s="115" t="s">
        <v>85</v>
      </c>
      <c r="D30" s="118" t="s">
        <v>39</v>
      </c>
      <c r="E30" s="116"/>
      <c r="F30" s="116"/>
      <c r="G30" s="116"/>
      <c r="H30" s="116"/>
      <c r="I30" s="116"/>
      <c r="J30" s="117"/>
      <c r="K30" s="75"/>
      <c r="L30" s="75"/>
      <c r="M30" s="75"/>
      <c r="N30" s="75"/>
      <c r="O30" s="75"/>
    </row>
    <row r="31" spans="2:25" s="17" customFormat="1" ht="15.75" x14ac:dyDescent="0.25">
      <c r="B31" s="343"/>
      <c r="C31" s="119" t="str">
        <f>"Named User ("&amp;C20&amp;")"</f>
        <v>Named User (Heavy users)</v>
      </c>
      <c r="D31" s="120"/>
      <c r="E31" s="116"/>
      <c r="F31" s="116"/>
      <c r="G31" s="116"/>
      <c r="H31" s="116"/>
      <c r="I31" s="116"/>
      <c r="J31" s="117"/>
      <c r="K31" s="75"/>
      <c r="L31" s="75"/>
      <c r="M31" s="75"/>
      <c r="N31" s="75"/>
      <c r="O31" s="75"/>
    </row>
    <row r="32" spans="2:25" s="17" customFormat="1" ht="15.75" x14ac:dyDescent="0.25">
      <c r="B32" s="343"/>
      <c r="C32" s="121"/>
      <c r="D32" s="116"/>
      <c r="E32" s="116"/>
      <c r="F32" s="116"/>
      <c r="G32" s="116"/>
      <c r="H32" s="116"/>
      <c r="I32" s="116"/>
      <c r="J32" s="117"/>
      <c r="K32" s="75"/>
      <c r="L32" s="75"/>
      <c r="M32" s="75"/>
      <c r="N32" s="75"/>
      <c r="O32" s="75"/>
    </row>
    <row r="33" spans="2:16" s="17" customFormat="1" ht="15.75" x14ac:dyDescent="0.25">
      <c r="B33" s="343"/>
      <c r="C33" s="122" t="s">
        <v>67</v>
      </c>
      <c r="D33" s="116"/>
      <c r="E33" s="116"/>
      <c r="F33" s="116"/>
      <c r="G33" s="116"/>
      <c r="H33" s="116"/>
      <c r="I33" s="123"/>
      <c r="J33" s="124"/>
      <c r="K33" s="75"/>
      <c r="L33" s="75"/>
      <c r="M33" s="75"/>
      <c r="N33" s="75"/>
      <c r="O33" s="75"/>
    </row>
    <row r="34" spans="2:16" s="17" customFormat="1" ht="15.75" x14ac:dyDescent="0.25">
      <c r="B34" s="343"/>
      <c r="C34" s="121"/>
      <c r="D34" s="116"/>
      <c r="E34" s="116"/>
      <c r="F34" s="123" t="s">
        <v>6</v>
      </c>
      <c r="G34" s="123"/>
      <c r="H34" s="116"/>
      <c r="I34" s="404" t="s">
        <v>44</v>
      </c>
      <c r="J34" s="117"/>
      <c r="K34" s="75"/>
      <c r="L34" s="75"/>
      <c r="M34" s="75"/>
      <c r="N34" s="75"/>
      <c r="O34" s="75"/>
      <c r="P34" s="75"/>
    </row>
    <row r="35" spans="2:16" s="17" customFormat="1" ht="15.75" x14ac:dyDescent="0.25">
      <c r="B35" s="343"/>
      <c r="C35" s="125" t="s">
        <v>7</v>
      </c>
      <c r="D35" s="116"/>
      <c r="E35" s="116"/>
      <c r="F35" s="123" t="s">
        <v>48</v>
      </c>
      <c r="G35" s="123" t="s">
        <v>8</v>
      </c>
      <c r="H35" s="123"/>
      <c r="I35" s="405" t="s">
        <v>195</v>
      </c>
      <c r="J35" s="124"/>
      <c r="K35" s="75"/>
      <c r="L35" s="75"/>
      <c r="M35" s="75"/>
      <c r="N35" s="75"/>
      <c r="O35" s="75"/>
      <c r="P35" s="75"/>
    </row>
    <row r="36" spans="2:16" s="17" customFormat="1" ht="15.75" x14ac:dyDescent="0.25">
      <c r="B36" s="343"/>
      <c r="C36" s="29"/>
      <c r="D36" s="127"/>
      <c r="E36" s="127"/>
      <c r="F36" s="123" t="s">
        <v>49</v>
      </c>
      <c r="G36" s="126" t="s">
        <v>45</v>
      </c>
      <c r="H36" s="126" t="s">
        <v>0</v>
      </c>
      <c r="I36" s="126" t="s">
        <v>51</v>
      </c>
      <c r="J36" s="341"/>
      <c r="K36" s="75"/>
      <c r="L36" s="75"/>
      <c r="M36" s="75"/>
      <c r="N36" s="75"/>
      <c r="O36" s="75"/>
      <c r="P36" s="75"/>
    </row>
    <row r="37" spans="2:16" s="17" customFormat="1" ht="15.75" x14ac:dyDescent="0.25">
      <c r="B37" s="343"/>
      <c r="C37" s="31" t="s">
        <v>9</v>
      </c>
      <c r="D37" s="128" t="s">
        <v>10</v>
      </c>
      <c r="E37" s="128" t="s">
        <v>11</v>
      </c>
      <c r="F37" s="128" t="s">
        <v>50</v>
      </c>
      <c r="G37" s="128" t="s">
        <v>40</v>
      </c>
      <c r="H37" s="128" t="s">
        <v>12</v>
      </c>
      <c r="I37" s="128" t="s">
        <v>52</v>
      </c>
      <c r="J37" s="342"/>
      <c r="K37" s="75"/>
      <c r="L37" s="75"/>
      <c r="M37" s="75"/>
      <c r="N37" s="75"/>
      <c r="O37" s="75"/>
      <c r="P37" s="75"/>
    </row>
    <row r="38" spans="2:16" s="17" customFormat="1" ht="15.75" x14ac:dyDescent="0.25">
      <c r="B38" s="343"/>
      <c r="C38" s="129" t="s">
        <v>13</v>
      </c>
      <c r="D38" s="130">
        <v>1</v>
      </c>
      <c r="E38" s="131" t="s">
        <v>15</v>
      </c>
      <c r="F38" s="132"/>
      <c r="G38" s="133" t="str">
        <f>IF(D38=" "," ",IF(+E38&lt;&gt;0,E38,"&gt;"))</f>
        <v>&gt;</v>
      </c>
      <c r="H38" s="133" t="str">
        <f>+G38</f>
        <v>&gt;</v>
      </c>
      <c r="I38" s="134">
        <f>IF(H38=" "," ",+$D$31*(1-F38))</f>
        <v>0</v>
      </c>
      <c r="J38" s="135" t="str">
        <f>IF(D38=" "," ","over cumulatief aantal users")</f>
        <v>over cumulatief aantal users</v>
      </c>
      <c r="K38" s="136">
        <f>IF(AND(D38&lt;&gt;" ",E38="&gt;"),0,IF(AND(D38=" ",E38="&gt;"),2,1))</f>
        <v>0</v>
      </c>
      <c r="L38" s="75"/>
      <c r="M38" s="75"/>
      <c r="N38" s="75"/>
      <c r="O38" s="75"/>
      <c r="P38" s="75"/>
    </row>
    <row r="39" spans="2:16" s="17" customFormat="1" ht="15.75" x14ac:dyDescent="0.25">
      <c r="B39" s="343"/>
      <c r="C39" s="137" t="s">
        <v>14</v>
      </c>
      <c r="D39" s="130" t="str">
        <f t="shared" ref="D39:D43" si="3">IF(ISERROR(+E38+1)," ",E38+1)</f>
        <v xml:space="preserve"> </v>
      </c>
      <c r="E39" s="131" t="s">
        <v>15</v>
      </c>
      <c r="F39" s="138"/>
      <c r="G39" s="133" t="str">
        <f t="shared" ref="G39:G49" si="4">IF(D39=" "," ",IF(+E39&lt;&gt;0,E39,"&gt;"))</f>
        <v xml:space="preserve"> </v>
      </c>
      <c r="H39" s="133" t="str">
        <f>IF(G39=" "," ",IF(G39="&gt;",1,G39-G38))</f>
        <v xml:space="preserve"> </v>
      </c>
      <c r="I39" s="134" t="str">
        <f>IF(H39=" "," ",+$D$31*(1-F39))</f>
        <v xml:space="preserve"> </v>
      </c>
      <c r="J39" s="135" t="str">
        <f t="shared" ref="J39:J49" si="5">IF(D39=" "," ","over cumulatief aantal users")</f>
        <v xml:space="preserve"> </v>
      </c>
      <c r="K39" s="136">
        <f>IF(D39=" ",0,IF(F39&lt;F38,1,0))</f>
        <v>0</v>
      </c>
      <c r="L39" s="75"/>
      <c r="M39" s="75"/>
      <c r="N39" s="75"/>
      <c r="O39" s="75"/>
      <c r="P39" s="75"/>
    </row>
    <row r="40" spans="2:16" s="17" customFormat="1" ht="15.75" x14ac:dyDescent="0.25">
      <c r="B40" s="343"/>
      <c r="C40" s="139" t="s">
        <v>16</v>
      </c>
      <c r="D40" s="130" t="str">
        <f t="shared" si="3"/>
        <v xml:space="preserve"> </v>
      </c>
      <c r="E40" s="131" t="s">
        <v>15</v>
      </c>
      <c r="F40" s="138"/>
      <c r="G40" s="133" t="str">
        <f t="shared" si="4"/>
        <v xml:space="preserve"> </v>
      </c>
      <c r="H40" s="133" t="str">
        <f t="shared" ref="H40:H49" si="6">IF(G40=" "," ",IF(G40="&gt;",1,G40-G39))</f>
        <v xml:space="preserve"> </v>
      </c>
      <c r="I40" s="134" t="str">
        <f t="shared" ref="I40:I49" si="7">IF(H40=" "," ",+$D$31*(1-F40))</f>
        <v xml:space="preserve"> </v>
      </c>
      <c r="J40" s="135" t="str">
        <f t="shared" si="5"/>
        <v xml:space="preserve"> </v>
      </c>
      <c r="K40" s="136">
        <f t="shared" ref="K40:K49" si="8">IF(D40=" ",0,IF(F40&lt;F39,1,0))</f>
        <v>0</v>
      </c>
      <c r="L40" s="75" t="s">
        <v>0</v>
      </c>
      <c r="M40" s="75"/>
      <c r="N40" s="75"/>
      <c r="O40" s="75"/>
      <c r="P40" s="75"/>
    </row>
    <row r="41" spans="2:16" s="17" customFormat="1" ht="15.75" x14ac:dyDescent="0.25">
      <c r="B41" s="343"/>
      <c r="C41" s="139" t="s">
        <v>17</v>
      </c>
      <c r="D41" s="130" t="str">
        <f t="shared" si="3"/>
        <v xml:space="preserve"> </v>
      </c>
      <c r="E41" s="131" t="s">
        <v>15</v>
      </c>
      <c r="F41" s="138"/>
      <c r="G41" s="133" t="str">
        <f t="shared" si="4"/>
        <v xml:space="preserve"> </v>
      </c>
      <c r="H41" s="133" t="str">
        <f t="shared" si="6"/>
        <v xml:space="preserve"> </v>
      </c>
      <c r="I41" s="134" t="str">
        <f t="shared" si="7"/>
        <v xml:space="preserve"> </v>
      </c>
      <c r="J41" s="135" t="str">
        <f t="shared" si="5"/>
        <v xml:space="preserve"> </v>
      </c>
      <c r="K41" s="136">
        <f t="shared" si="8"/>
        <v>0</v>
      </c>
      <c r="L41" s="75"/>
      <c r="M41" s="75"/>
      <c r="N41" s="75"/>
      <c r="O41" s="75"/>
      <c r="P41" s="75"/>
    </row>
    <row r="42" spans="2:16" s="17" customFormat="1" ht="15.75" x14ac:dyDescent="0.25">
      <c r="B42" s="343"/>
      <c r="C42" s="129" t="s">
        <v>18</v>
      </c>
      <c r="D42" s="130" t="str">
        <f t="shared" si="3"/>
        <v xml:space="preserve"> </v>
      </c>
      <c r="E42" s="131" t="s">
        <v>15</v>
      </c>
      <c r="F42" s="138"/>
      <c r="G42" s="133" t="str">
        <f t="shared" si="4"/>
        <v xml:space="preserve"> </v>
      </c>
      <c r="H42" s="133" t="str">
        <f t="shared" si="6"/>
        <v xml:space="preserve"> </v>
      </c>
      <c r="I42" s="134" t="str">
        <f t="shared" si="7"/>
        <v xml:space="preserve"> </v>
      </c>
      <c r="J42" s="135" t="str">
        <f t="shared" si="5"/>
        <v xml:space="preserve"> </v>
      </c>
      <c r="K42" s="136">
        <f t="shared" si="8"/>
        <v>0</v>
      </c>
      <c r="L42" s="75"/>
      <c r="M42" s="75"/>
      <c r="N42" s="75"/>
      <c r="O42" s="75"/>
      <c r="P42" s="75"/>
    </row>
    <row r="43" spans="2:16" s="17" customFormat="1" ht="15.75" x14ac:dyDescent="0.25">
      <c r="B43" s="343"/>
      <c r="C43" s="137" t="s">
        <v>19</v>
      </c>
      <c r="D43" s="130" t="str">
        <f t="shared" si="3"/>
        <v xml:space="preserve"> </v>
      </c>
      <c r="E43" s="131" t="s">
        <v>15</v>
      </c>
      <c r="F43" s="138"/>
      <c r="G43" s="133" t="str">
        <f t="shared" si="4"/>
        <v xml:space="preserve"> </v>
      </c>
      <c r="H43" s="133" t="str">
        <f t="shared" si="6"/>
        <v xml:space="preserve"> </v>
      </c>
      <c r="I43" s="134" t="str">
        <f t="shared" si="7"/>
        <v xml:space="preserve"> </v>
      </c>
      <c r="J43" s="135" t="str">
        <f t="shared" si="5"/>
        <v xml:space="preserve"> </v>
      </c>
      <c r="K43" s="136">
        <f t="shared" si="8"/>
        <v>0</v>
      </c>
      <c r="L43" s="75"/>
      <c r="M43" s="75"/>
      <c r="N43" s="75"/>
      <c r="O43" s="75"/>
      <c r="P43" s="75"/>
    </row>
    <row r="44" spans="2:16" s="17" customFormat="1" ht="15.75" x14ac:dyDescent="0.25">
      <c r="B44" s="343"/>
      <c r="C44" s="139" t="s">
        <v>20</v>
      </c>
      <c r="D44" s="130" t="str">
        <f t="shared" ref="D44:D49" si="9">IF(ISERROR(+E43+1)," ",E43+1)</f>
        <v xml:space="preserve"> </v>
      </c>
      <c r="E44" s="131" t="s">
        <v>15</v>
      </c>
      <c r="F44" s="138"/>
      <c r="G44" s="133" t="str">
        <f t="shared" si="4"/>
        <v xml:space="preserve"> </v>
      </c>
      <c r="H44" s="133" t="str">
        <f t="shared" si="6"/>
        <v xml:space="preserve"> </v>
      </c>
      <c r="I44" s="134" t="str">
        <f t="shared" si="7"/>
        <v xml:space="preserve"> </v>
      </c>
      <c r="J44" s="135" t="str">
        <f t="shared" si="5"/>
        <v xml:space="preserve"> </v>
      </c>
      <c r="K44" s="136">
        <f t="shared" si="8"/>
        <v>0</v>
      </c>
      <c r="L44" s="75"/>
      <c r="M44" s="75"/>
      <c r="N44" s="75"/>
      <c r="O44" s="75"/>
      <c r="P44" s="75"/>
    </row>
    <row r="45" spans="2:16" s="17" customFormat="1" ht="15.75" x14ac:dyDescent="0.25">
      <c r="B45" s="343"/>
      <c r="C45" s="139" t="s">
        <v>21</v>
      </c>
      <c r="D45" s="130" t="str">
        <f t="shared" si="9"/>
        <v xml:space="preserve"> </v>
      </c>
      <c r="E45" s="131" t="s">
        <v>15</v>
      </c>
      <c r="F45" s="138"/>
      <c r="G45" s="133" t="str">
        <f t="shared" si="4"/>
        <v xml:space="preserve"> </v>
      </c>
      <c r="H45" s="133" t="str">
        <f t="shared" si="6"/>
        <v xml:space="preserve"> </v>
      </c>
      <c r="I45" s="134" t="str">
        <f t="shared" si="7"/>
        <v xml:space="preserve"> </v>
      </c>
      <c r="J45" s="135" t="str">
        <f t="shared" si="5"/>
        <v xml:space="preserve"> </v>
      </c>
      <c r="K45" s="136">
        <f t="shared" si="8"/>
        <v>0</v>
      </c>
      <c r="L45" s="75"/>
      <c r="M45" s="75"/>
      <c r="N45" s="75"/>
      <c r="O45" s="75"/>
      <c r="P45" s="75"/>
    </row>
    <row r="46" spans="2:16" s="17" customFormat="1" ht="15.75" x14ac:dyDescent="0.25">
      <c r="B46" s="343"/>
      <c r="C46" s="129" t="s">
        <v>22</v>
      </c>
      <c r="D46" s="130" t="str">
        <f t="shared" si="9"/>
        <v xml:space="preserve"> </v>
      </c>
      <c r="E46" s="131" t="s">
        <v>15</v>
      </c>
      <c r="F46" s="138"/>
      <c r="G46" s="133" t="str">
        <f t="shared" si="4"/>
        <v xml:space="preserve"> </v>
      </c>
      <c r="H46" s="133" t="str">
        <f t="shared" si="6"/>
        <v xml:space="preserve"> </v>
      </c>
      <c r="I46" s="134" t="str">
        <f t="shared" si="7"/>
        <v xml:space="preserve"> </v>
      </c>
      <c r="J46" s="135" t="str">
        <f t="shared" si="5"/>
        <v xml:space="preserve"> </v>
      </c>
      <c r="K46" s="136">
        <f t="shared" si="8"/>
        <v>0</v>
      </c>
      <c r="L46" s="75"/>
      <c r="M46" s="75"/>
      <c r="N46" s="75"/>
      <c r="O46" s="75"/>
      <c r="P46" s="75"/>
    </row>
    <row r="47" spans="2:16" s="17" customFormat="1" ht="15.75" x14ac:dyDescent="0.25">
      <c r="B47" s="343"/>
      <c r="C47" s="137" t="s">
        <v>23</v>
      </c>
      <c r="D47" s="130" t="str">
        <f t="shared" si="9"/>
        <v xml:space="preserve"> </v>
      </c>
      <c r="E47" s="131" t="s">
        <v>15</v>
      </c>
      <c r="F47" s="138"/>
      <c r="G47" s="133" t="str">
        <f t="shared" si="4"/>
        <v xml:space="preserve"> </v>
      </c>
      <c r="H47" s="133" t="str">
        <f t="shared" si="6"/>
        <v xml:space="preserve"> </v>
      </c>
      <c r="I47" s="134" t="str">
        <f t="shared" si="7"/>
        <v xml:space="preserve"> </v>
      </c>
      <c r="J47" s="135" t="str">
        <f t="shared" si="5"/>
        <v xml:space="preserve"> </v>
      </c>
      <c r="K47" s="136">
        <f t="shared" si="8"/>
        <v>0</v>
      </c>
      <c r="L47" s="75"/>
      <c r="M47" s="75"/>
      <c r="N47" s="75"/>
      <c r="O47" s="75"/>
      <c r="P47" s="75"/>
    </row>
    <row r="48" spans="2:16" s="17" customFormat="1" ht="15.75" x14ac:dyDescent="0.25">
      <c r="B48" s="343"/>
      <c r="C48" s="139" t="s">
        <v>24</v>
      </c>
      <c r="D48" s="130" t="str">
        <f t="shared" si="9"/>
        <v xml:space="preserve"> </v>
      </c>
      <c r="E48" s="131" t="s">
        <v>15</v>
      </c>
      <c r="F48" s="138"/>
      <c r="G48" s="133" t="str">
        <f t="shared" si="4"/>
        <v xml:space="preserve"> </v>
      </c>
      <c r="H48" s="133" t="str">
        <f t="shared" si="6"/>
        <v xml:space="preserve"> </v>
      </c>
      <c r="I48" s="134" t="str">
        <f t="shared" si="7"/>
        <v xml:space="preserve"> </v>
      </c>
      <c r="J48" s="135" t="str">
        <f t="shared" si="5"/>
        <v xml:space="preserve"> </v>
      </c>
      <c r="K48" s="136">
        <f t="shared" si="8"/>
        <v>0</v>
      </c>
      <c r="L48" s="75"/>
      <c r="M48" s="75"/>
      <c r="N48" s="75"/>
      <c r="O48" s="75"/>
      <c r="P48" s="75"/>
    </row>
    <row r="49" spans="2:25" s="17" customFormat="1" ht="15.75" x14ac:dyDescent="0.25">
      <c r="B49" s="343"/>
      <c r="C49" s="139" t="s">
        <v>25</v>
      </c>
      <c r="D49" s="130" t="str">
        <f t="shared" si="9"/>
        <v xml:space="preserve"> </v>
      </c>
      <c r="E49" s="140" t="s">
        <v>15</v>
      </c>
      <c r="F49" s="138"/>
      <c r="G49" s="133" t="str">
        <f t="shared" si="4"/>
        <v xml:space="preserve"> </v>
      </c>
      <c r="H49" s="133" t="str">
        <f t="shared" si="6"/>
        <v xml:space="preserve"> </v>
      </c>
      <c r="I49" s="134" t="str">
        <f t="shared" si="7"/>
        <v xml:space="preserve"> </v>
      </c>
      <c r="J49" s="135" t="str">
        <f t="shared" si="5"/>
        <v xml:space="preserve"> </v>
      </c>
      <c r="K49" s="136">
        <f t="shared" si="8"/>
        <v>0</v>
      </c>
      <c r="L49" s="75"/>
      <c r="M49" s="75"/>
      <c r="N49" s="75"/>
      <c r="O49" s="75"/>
      <c r="P49" s="75"/>
    </row>
    <row r="50" spans="2:25" s="17" customFormat="1" ht="21.6" customHeight="1" x14ac:dyDescent="0.25">
      <c r="B50" s="343"/>
      <c r="C50" s="141"/>
      <c r="D50" s="142"/>
      <c r="E50" s="142"/>
      <c r="F50" s="130"/>
      <c r="G50" s="143"/>
      <c r="H50" s="143"/>
      <c r="I50" s="144"/>
      <c r="J50" s="144"/>
      <c r="K50" s="136"/>
      <c r="L50" s="75"/>
      <c r="M50" s="75"/>
      <c r="N50" s="75"/>
      <c r="O50" s="75"/>
      <c r="P50" s="75"/>
    </row>
    <row r="51" spans="2:25" s="17" customFormat="1" ht="15.75" x14ac:dyDescent="0.25">
      <c r="B51" s="343"/>
      <c r="C51" s="112"/>
      <c r="D51" s="112"/>
      <c r="E51" s="112"/>
      <c r="F51" s="112"/>
      <c r="G51" s="112"/>
      <c r="H51" s="112"/>
      <c r="I51" s="112"/>
      <c r="J51" s="112"/>
      <c r="K51" s="112"/>
      <c r="L51" s="75"/>
      <c r="M51" s="75"/>
      <c r="N51" s="75"/>
    </row>
    <row r="52" spans="2:25" s="17" customFormat="1" ht="18" customHeight="1" x14ac:dyDescent="0.25">
      <c r="B52" s="343"/>
      <c r="C52" s="109" t="s">
        <v>83</v>
      </c>
      <c r="D52" s="145" t="str">
        <f t="shared" ref="D52:M52" si="10">+D18</f>
        <v>jaar 1</v>
      </c>
      <c r="E52" s="145" t="str">
        <f t="shared" si="10"/>
        <v>jaar 2</v>
      </c>
      <c r="F52" s="145" t="str">
        <f t="shared" si="10"/>
        <v>jaar 3</v>
      </c>
      <c r="G52" s="145" t="str">
        <f t="shared" si="10"/>
        <v>jaar 4</v>
      </c>
      <c r="H52" s="145" t="str">
        <f t="shared" si="10"/>
        <v>jaar 5</v>
      </c>
      <c r="I52" s="145" t="str">
        <f t="shared" si="10"/>
        <v>jaar 6</v>
      </c>
      <c r="J52" s="145" t="str">
        <f t="shared" si="10"/>
        <v>jaar 7</v>
      </c>
      <c r="K52" s="145" t="str">
        <f t="shared" si="10"/>
        <v>jaar 8</v>
      </c>
      <c r="L52" s="145" t="str">
        <f t="shared" si="10"/>
        <v>jaar 9</v>
      </c>
      <c r="M52" s="145" t="str">
        <f t="shared" si="10"/>
        <v>jaar 10</v>
      </c>
    </row>
    <row r="53" spans="2:25" s="17" customFormat="1" ht="15" x14ac:dyDescent="0.25">
      <c r="B53" s="343"/>
      <c r="C53" s="146" t="s">
        <v>54</v>
      </c>
      <c r="D53" s="147">
        <f t="shared" ref="D53:M53" si="11">+D20</f>
        <v>80</v>
      </c>
      <c r="E53" s="147">
        <f t="shared" si="11"/>
        <v>132</v>
      </c>
      <c r="F53" s="147">
        <f t="shared" si="11"/>
        <v>132</v>
      </c>
      <c r="G53" s="147">
        <f t="shared" si="11"/>
        <v>132</v>
      </c>
      <c r="H53" s="147">
        <f t="shared" si="11"/>
        <v>132</v>
      </c>
      <c r="I53" s="147">
        <f t="shared" si="11"/>
        <v>132</v>
      </c>
      <c r="J53" s="147">
        <f t="shared" si="11"/>
        <v>132</v>
      </c>
      <c r="K53" s="147">
        <f t="shared" si="11"/>
        <v>132</v>
      </c>
      <c r="L53" s="147">
        <f t="shared" si="11"/>
        <v>132</v>
      </c>
      <c r="M53" s="147">
        <f t="shared" si="11"/>
        <v>132</v>
      </c>
    </row>
    <row r="54" spans="2:25" s="17" customFormat="1" ht="15" x14ac:dyDescent="0.25">
      <c r="B54" s="343"/>
      <c r="C54" s="146" t="s">
        <v>26</v>
      </c>
      <c r="D54" s="147">
        <f>D20</f>
        <v>80</v>
      </c>
      <c r="E54" s="147">
        <f>E53-D53</f>
        <v>52</v>
      </c>
      <c r="F54" s="147">
        <f t="shared" ref="F54:G54" si="12">F53-E53</f>
        <v>0</v>
      </c>
      <c r="G54" s="147">
        <f t="shared" si="12"/>
        <v>0</v>
      </c>
      <c r="H54" s="147">
        <f t="shared" ref="H54" si="13">H53-G53</f>
        <v>0</v>
      </c>
      <c r="I54" s="147">
        <f t="shared" ref="I54" si="14">I53-H53</f>
        <v>0</v>
      </c>
      <c r="J54" s="147">
        <f t="shared" ref="J54" si="15">J53-I53</f>
        <v>0</v>
      </c>
      <c r="K54" s="147">
        <f t="shared" ref="K54" si="16">K53-J53</f>
        <v>0</v>
      </c>
      <c r="L54" s="147">
        <f t="shared" ref="L54" si="17">L53-K53</f>
        <v>0</v>
      </c>
      <c r="M54" s="147">
        <f t="shared" ref="M54" si="18">M53-L53</f>
        <v>0</v>
      </c>
    </row>
    <row r="55" spans="2:25" s="17" customFormat="1" ht="15" x14ac:dyDescent="0.25">
      <c r="B55" s="343"/>
      <c r="C55" s="146" t="s">
        <v>87</v>
      </c>
      <c r="D55" s="148">
        <f t="shared" ref="D55:M55" si="19">IF(ISERROR(+VLOOKUP(D53,Staffel1,6,TRUE)),0,+VLOOKUP(D53,Staffel1,6,TRUE))</f>
        <v>0</v>
      </c>
      <c r="E55" s="148">
        <f t="shared" si="19"/>
        <v>0</v>
      </c>
      <c r="F55" s="148">
        <f t="shared" si="19"/>
        <v>0</v>
      </c>
      <c r="G55" s="148">
        <f t="shared" si="19"/>
        <v>0</v>
      </c>
      <c r="H55" s="148">
        <f t="shared" si="19"/>
        <v>0</v>
      </c>
      <c r="I55" s="148">
        <f t="shared" si="19"/>
        <v>0</v>
      </c>
      <c r="J55" s="148">
        <f t="shared" si="19"/>
        <v>0</v>
      </c>
      <c r="K55" s="148">
        <f t="shared" si="19"/>
        <v>0</v>
      </c>
      <c r="L55" s="148">
        <f t="shared" si="19"/>
        <v>0</v>
      </c>
      <c r="M55" s="148">
        <f t="shared" si="19"/>
        <v>0</v>
      </c>
    </row>
    <row r="56" spans="2:25" s="17" customFormat="1" ht="15" x14ac:dyDescent="0.25">
      <c r="B56" s="343"/>
      <c r="C56" s="146" t="s">
        <v>88</v>
      </c>
      <c r="D56" s="149">
        <f>IF(ISERROR(+D55*D53),0,+D55*D53)</f>
        <v>0</v>
      </c>
      <c r="E56" s="149">
        <f t="shared" ref="E56:G56" si="20">IF(ISERROR(+E55*E53),0,+E55*E53)</f>
        <v>0</v>
      </c>
      <c r="F56" s="149">
        <f t="shared" si="20"/>
        <v>0</v>
      </c>
      <c r="G56" s="149">
        <f t="shared" si="20"/>
        <v>0</v>
      </c>
      <c r="H56" s="149">
        <f t="shared" ref="H56:M56" si="21">IF(ISERROR(+H55*H53),0,+H55*H53)</f>
        <v>0</v>
      </c>
      <c r="I56" s="149">
        <f t="shared" si="21"/>
        <v>0</v>
      </c>
      <c r="J56" s="149">
        <f t="shared" si="21"/>
        <v>0</v>
      </c>
      <c r="K56" s="149">
        <f t="shared" si="21"/>
        <v>0</v>
      </c>
      <c r="L56" s="149">
        <f t="shared" si="21"/>
        <v>0</v>
      </c>
      <c r="M56" s="149">
        <f t="shared" si="21"/>
        <v>0</v>
      </c>
    </row>
    <row r="57" spans="2:25" s="17" customFormat="1" ht="15.75" thickBot="1" x14ac:dyDescent="0.3">
      <c r="B57" s="343"/>
      <c r="C57" s="137" t="s">
        <v>97</v>
      </c>
      <c r="D57" s="150">
        <f t="shared" ref="D57:M57" si="22">+D56</f>
        <v>0</v>
      </c>
      <c r="E57" s="150">
        <f t="shared" si="22"/>
        <v>0</v>
      </c>
      <c r="F57" s="150">
        <f t="shared" si="22"/>
        <v>0</v>
      </c>
      <c r="G57" s="150">
        <f t="shared" si="22"/>
        <v>0</v>
      </c>
      <c r="H57" s="150">
        <f t="shared" si="22"/>
        <v>0</v>
      </c>
      <c r="I57" s="150">
        <f t="shared" si="22"/>
        <v>0</v>
      </c>
      <c r="J57" s="150">
        <f t="shared" si="22"/>
        <v>0</v>
      </c>
      <c r="K57" s="150">
        <f t="shared" si="22"/>
        <v>0</v>
      </c>
      <c r="L57" s="150">
        <f t="shared" si="22"/>
        <v>0</v>
      </c>
      <c r="M57" s="150">
        <f t="shared" si="22"/>
        <v>0</v>
      </c>
    </row>
    <row r="58" spans="2:25" s="17" customFormat="1" ht="16.5" thickTop="1" x14ac:dyDescent="0.25">
      <c r="B58" s="343"/>
      <c r="C58" s="112"/>
      <c r="D58" s="112"/>
      <c r="E58" s="112"/>
      <c r="F58" s="112"/>
      <c r="G58" s="112"/>
      <c r="H58" s="112"/>
      <c r="I58" s="112"/>
      <c r="J58" s="112"/>
      <c r="K58" s="112"/>
      <c r="L58" s="75"/>
      <c r="M58" s="75"/>
    </row>
    <row r="59" spans="2:25" s="17" customFormat="1" ht="15.75" x14ac:dyDescent="0.25">
      <c r="B59" s="343"/>
      <c r="C59" s="151" t="s">
        <v>118</v>
      </c>
      <c r="D59" s="152">
        <f>SUM(D57:M57)</f>
        <v>0</v>
      </c>
      <c r="E59" s="112" t="s">
        <v>0</v>
      </c>
      <c r="F59" s="112"/>
      <c r="G59" s="112"/>
      <c r="H59" s="112"/>
      <c r="I59" s="112"/>
      <c r="J59" s="112"/>
      <c r="K59" s="112"/>
      <c r="L59" s="75"/>
      <c r="M59" s="75"/>
    </row>
    <row r="60" spans="2:25" s="17" customFormat="1" ht="15.75" thickBot="1" x14ac:dyDescent="0.3">
      <c r="B60" s="343"/>
      <c r="C60" s="11"/>
      <c r="D60" s="12"/>
      <c r="E60" s="12"/>
      <c r="F60" s="13"/>
      <c r="G60" s="12"/>
      <c r="H60" s="12"/>
      <c r="I60" s="12"/>
      <c r="J60" s="12"/>
      <c r="K60" s="12"/>
      <c r="L60" s="12"/>
      <c r="M60" s="12"/>
    </row>
    <row r="61" spans="2:25" s="17" customFormat="1" ht="15.75" x14ac:dyDescent="0.25">
      <c r="B61" s="343"/>
      <c r="C61" s="14"/>
      <c r="D61" s="15"/>
      <c r="E61" s="15"/>
      <c r="F61" s="16"/>
      <c r="G61" s="15"/>
      <c r="H61" s="15"/>
      <c r="I61" s="15"/>
      <c r="J61" s="15"/>
      <c r="K61" s="15"/>
      <c r="L61" s="15"/>
      <c r="M61" s="15"/>
      <c r="N61" s="75"/>
      <c r="O61" s="75"/>
      <c r="P61" s="75"/>
      <c r="Q61" s="75"/>
      <c r="R61" s="75"/>
      <c r="S61" s="75"/>
      <c r="T61" s="75"/>
      <c r="U61" s="75"/>
      <c r="V61" s="75"/>
      <c r="W61" s="75"/>
      <c r="X61" s="75"/>
      <c r="Y61" s="75"/>
    </row>
    <row r="62" spans="2:25" s="17" customFormat="1" ht="15.75" x14ac:dyDescent="0.25">
      <c r="B62" s="344" t="s">
        <v>65</v>
      </c>
      <c r="C62" s="109" t="s">
        <v>96</v>
      </c>
      <c r="D62" s="110"/>
      <c r="E62" s="110"/>
      <c r="F62" s="110"/>
      <c r="G62" s="110"/>
      <c r="H62" s="110"/>
      <c r="I62" s="110"/>
      <c r="J62" s="111"/>
      <c r="K62" s="75"/>
      <c r="L62" s="75"/>
      <c r="M62" s="75"/>
      <c r="N62" s="75"/>
      <c r="O62" s="75"/>
      <c r="P62" s="75"/>
      <c r="Q62" s="75"/>
      <c r="R62" s="75"/>
      <c r="S62" s="75"/>
      <c r="T62" s="75"/>
      <c r="U62" s="75"/>
    </row>
    <row r="63" spans="2:25" s="17" customFormat="1" ht="15.75" x14ac:dyDescent="0.25">
      <c r="B63" s="343"/>
      <c r="C63" s="112"/>
      <c r="D63" s="112"/>
      <c r="E63" s="112"/>
      <c r="F63" s="112"/>
      <c r="G63" s="112"/>
      <c r="H63" s="112"/>
      <c r="I63" s="112"/>
      <c r="J63" s="112"/>
      <c r="K63" s="112"/>
      <c r="L63" s="75"/>
      <c r="M63" s="75"/>
      <c r="N63" s="75"/>
    </row>
    <row r="64" spans="2:25" s="17" customFormat="1" ht="15.75" x14ac:dyDescent="0.25">
      <c r="B64" s="343"/>
      <c r="C64" s="99" t="s">
        <v>89</v>
      </c>
      <c r="D64" s="113"/>
      <c r="E64" s="114"/>
      <c r="F64" s="114"/>
      <c r="G64" s="114" t="s">
        <v>0</v>
      </c>
      <c r="H64" s="114"/>
      <c r="I64" s="114"/>
      <c r="J64" s="153"/>
      <c r="K64" s="75"/>
      <c r="L64" s="75"/>
      <c r="M64" s="75"/>
      <c r="N64" s="75"/>
      <c r="O64" s="75"/>
    </row>
    <row r="65" spans="2:16" s="17" customFormat="1" ht="15.75" x14ac:dyDescent="0.25">
      <c r="B65" s="343"/>
      <c r="C65" s="115" t="s">
        <v>0</v>
      </c>
      <c r="D65" s="379" t="s">
        <v>86</v>
      </c>
      <c r="E65" s="379"/>
      <c r="F65" s="116"/>
      <c r="G65" s="116"/>
      <c r="H65" s="116"/>
      <c r="I65" s="116"/>
      <c r="J65" s="117"/>
      <c r="K65" s="75"/>
      <c r="L65" s="75"/>
      <c r="M65" s="75"/>
      <c r="N65" s="75"/>
      <c r="O65" s="75"/>
    </row>
    <row r="66" spans="2:16" s="17" customFormat="1" ht="15.75" x14ac:dyDescent="0.25">
      <c r="B66" s="343"/>
      <c r="C66" s="115" t="s">
        <v>85</v>
      </c>
      <c r="D66" s="118" t="s">
        <v>39</v>
      </c>
      <c r="E66" s="116"/>
      <c r="F66" s="116"/>
      <c r="G66" s="116"/>
      <c r="H66" s="116"/>
      <c r="I66" s="116"/>
      <c r="J66" s="117"/>
      <c r="K66" s="75"/>
      <c r="L66" s="75"/>
      <c r="M66" s="75"/>
      <c r="N66" s="75"/>
      <c r="O66" s="75"/>
    </row>
    <row r="67" spans="2:16" s="17" customFormat="1" ht="15.75" x14ac:dyDescent="0.25">
      <c r="B67" s="343"/>
      <c r="C67" s="119" t="str">
        <f>"Named User ("&amp;C21&amp;")"</f>
        <v>Named User (Light users)</v>
      </c>
      <c r="D67" s="120"/>
      <c r="E67" s="116"/>
      <c r="F67" s="116"/>
      <c r="G67" s="116"/>
      <c r="H67" s="116"/>
      <c r="I67" s="116"/>
      <c r="J67" s="117"/>
      <c r="K67" s="75"/>
      <c r="L67" s="75"/>
      <c r="M67" s="75"/>
      <c r="N67" s="75"/>
      <c r="O67" s="75"/>
    </row>
    <row r="68" spans="2:16" s="17" customFormat="1" ht="15.75" x14ac:dyDescent="0.25">
      <c r="B68" s="343"/>
      <c r="C68" s="121"/>
      <c r="D68" s="116"/>
      <c r="E68" s="116"/>
      <c r="F68" s="116"/>
      <c r="G68" s="116"/>
      <c r="H68" s="116"/>
      <c r="I68" s="116"/>
      <c r="J68" s="117"/>
      <c r="K68" s="75"/>
      <c r="L68" s="75"/>
      <c r="M68" s="75"/>
      <c r="N68" s="75"/>
      <c r="O68" s="75"/>
    </row>
    <row r="69" spans="2:16" s="17" customFormat="1" ht="15.75" x14ac:dyDescent="0.25">
      <c r="B69" s="343"/>
      <c r="C69" s="122" t="s">
        <v>47</v>
      </c>
      <c r="D69" s="116"/>
      <c r="E69" s="116"/>
      <c r="F69" s="116"/>
      <c r="G69" s="116"/>
      <c r="H69" s="116"/>
      <c r="I69" s="123"/>
      <c r="J69" s="124"/>
      <c r="K69" s="75"/>
      <c r="L69" s="75"/>
      <c r="M69" s="75"/>
      <c r="N69" s="75"/>
      <c r="O69" s="75"/>
    </row>
    <row r="70" spans="2:16" s="17" customFormat="1" ht="15.75" x14ac:dyDescent="0.25">
      <c r="B70" s="343"/>
      <c r="C70" s="121"/>
      <c r="D70" s="116"/>
      <c r="E70" s="116"/>
      <c r="F70" s="123" t="s">
        <v>6</v>
      </c>
      <c r="G70" s="123"/>
      <c r="H70" s="116"/>
      <c r="I70" s="404" t="s">
        <v>44</v>
      </c>
      <c r="J70" s="117"/>
      <c r="K70" s="75"/>
      <c r="L70" s="75"/>
      <c r="M70" s="75"/>
      <c r="N70" s="75"/>
      <c r="O70" s="75"/>
      <c r="P70" s="75"/>
    </row>
    <row r="71" spans="2:16" s="17" customFormat="1" ht="15.75" x14ac:dyDescent="0.25">
      <c r="B71" s="343"/>
      <c r="C71" s="125" t="s">
        <v>7</v>
      </c>
      <c r="D71" s="116"/>
      <c r="E71" s="116"/>
      <c r="F71" s="123" t="s">
        <v>48</v>
      </c>
      <c r="G71" s="123" t="s">
        <v>8</v>
      </c>
      <c r="H71" s="123"/>
      <c r="I71" s="405" t="s">
        <v>195</v>
      </c>
      <c r="J71" s="124"/>
      <c r="K71" s="75"/>
      <c r="L71" s="75"/>
      <c r="M71" s="75"/>
      <c r="N71" s="75"/>
      <c r="O71" s="75"/>
      <c r="P71" s="75"/>
    </row>
    <row r="72" spans="2:16" s="17" customFormat="1" ht="15.75" x14ac:dyDescent="0.25">
      <c r="B72" s="343"/>
      <c r="C72" s="29"/>
      <c r="D72" s="127"/>
      <c r="E72" s="127"/>
      <c r="F72" s="123" t="s">
        <v>49</v>
      </c>
      <c r="G72" s="126" t="s">
        <v>45</v>
      </c>
      <c r="H72" s="126" t="s">
        <v>0</v>
      </c>
      <c r="I72" s="126" t="s">
        <v>51</v>
      </c>
      <c r="J72" s="341"/>
      <c r="K72" s="75"/>
      <c r="L72" s="75"/>
      <c r="M72" s="75"/>
      <c r="N72" s="75"/>
      <c r="O72" s="75"/>
      <c r="P72" s="75"/>
    </row>
    <row r="73" spans="2:16" s="17" customFormat="1" ht="15.75" x14ac:dyDescent="0.25">
      <c r="B73" s="343"/>
      <c r="C73" s="31" t="s">
        <v>9</v>
      </c>
      <c r="D73" s="128" t="s">
        <v>10</v>
      </c>
      <c r="E73" s="128" t="s">
        <v>11</v>
      </c>
      <c r="F73" s="128" t="s">
        <v>50</v>
      </c>
      <c r="G73" s="128" t="s">
        <v>40</v>
      </c>
      <c r="H73" s="128" t="s">
        <v>12</v>
      </c>
      <c r="I73" s="128" t="s">
        <v>52</v>
      </c>
      <c r="J73" s="342"/>
      <c r="K73" s="75"/>
      <c r="L73" s="75"/>
      <c r="M73" s="75"/>
      <c r="N73" s="75"/>
      <c r="O73" s="75"/>
      <c r="P73" s="75"/>
    </row>
    <row r="74" spans="2:16" s="17" customFormat="1" ht="15.75" x14ac:dyDescent="0.25">
      <c r="B74" s="343"/>
      <c r="C74" s="129" t="s">
        <v>13</v>
      </c>
      <c r="D74" s="130">
        <v>1</v>
      </c>
      <c r="E74" s="131" t="s">
        <v>15</v>
      </c>
      <c r="F74" s="132"/>
      <c r="G74" s="133" t="str">
        <f>IF(D74=" "," ",IF(+E74&lt;&gt;0,E74,"&gt;"))</f>
        <v>&gt;</v>
      </c>
      <c r="H74" s="133" t="str">
        <f>+G74</f>
        <v>&gt;</v>
      </c>
      <c r="I74" s="134">
        <f>IF(H74=" "," ",+$D$67*(1-F74))</f>
        <v>0</v>
      </c>
      <c r="J74" s="135" t="str">
        <f>IF(D74=" "," ","over cumulatief aantal users")</f>
        <v>over cumulatief aantal users</v>
      </c>
      <c r="K74" s="136">
        <f>IF(AND(D74&lt;&gt;" ",E74="&gt;"),0,IF(AND(D74=" ",E74="&gt;"),2,1))</f>
        <v>0</v>
      </c>
      <c r="L74" s="75"/>
      <c r="M74" s="75"/>
      <c r="N74" s="75"/>
      <c r="O74" s="75"/>
      <c r="P74" s="75"/>
    </row>
    <row r="75" spans="2:16" s="17" customFormat="1" ht="15.75" x14ac:dyDescent="0.25">
      <c r="B75" s="343"/>
      <c r="C75" s="137" t="s">
        <v>14</v>
      </c>
      <c r="D75" s="130" t="str">
        <f t="shared" ref="D75:D85" si="23">IF(ISERROR(+E74+1)," ",E74+1)</f>
        <v xml:space="preserve"> </v>
      </c>
      <c r="E75" s="131" t="s">
        <v>15</v>
      </c>
      <c r="F75" s="138"/>
      <c r="G75" s="133" t="str">
        <f t="shared" ref="G75:G85" si="24">IF(D75=" "," ",IF(+E75&lt;&gt;0,E75,"&gt;"))</f>
        <v xml:space="preserve"> </v>
      </c>
      <c r="H75" s="133" t="str">
        <f>IF(G75=" "," ",IF(G75="&gt;",1,G75-G74))</f>
        <v xml:space="preserve"> </v>
      </c>
      <c r="I75" s="134" t="str">
        <f>IF(H75=" "," ",+$D$67*(1-F75))</f>
        <v xml:space="preserve"> </v>
      </c>
      <c r="J75" s="135" t="str">
        <f t="shared" ref="J75:J85" si="25">IF(D75=" "," ","over cumulatief aantal users")</f>
        <v xml:space="preserve"> </v>
      </c>
      <c r="K75" s="136">
        <f>IF(D75=" ",0,IF(F75&lt;F74,1,0))</f>
        <v>0</v>
      </c>
      <c r="L75" s="75"/>
      <c r="M75" s="75"/>
      <c r="N75" s="75"/>
      <c r="O75" s="75"/>
      <c r="P75" s="75"/>
    </row>
    <row r="76" spans="2:16" s="17" customFormat="1" ht="15.75" x14ac:dyDescent="0.25">
      <c r="B76" s="343"/>
      <c r="C76" s="139" t="s">
        <v>16</v>
      </c>
      <c r="D76" s="130" t="str">
        <f t="shared" si="23"/>
        <v xml:space="preserve"> </v>
      </c>
      <c r="E76" s="131" t="s">
        <v>15</v>
      </c>
      <c r="F76" s="138"/>
      <c r="G76" s="133" t="str">
        <f t="shared" si="24"/>
        <v xml:space="preserve"> </v>
      </c>
      <c r="H76" s="133" t="str">
        <f t="shared" ref="H76:H85" si="26">IF(G76=" "," ",IF(G76="&gt;",1,G76-G75))</f>
        <v xml:space="preserve"> </v>
      </c>
      <c r="I76" s="134" t="str">
        <f>IF(H76=" "," ",+$D$67*(1-F76))</f>
        <v xml:space="preserve"> </v>
      </c>
      <c r="J76" s="135" t="str">
        <f t="shared" si="25"/>
        <v xml:space="preserve"> </v>
      </c>
      <c r="K76" s="136">
        <f t="shared" ref="K76:K85" si="27">IF(D76=" ",0,IF(F76&lt;F75,1,0))</f>
        <v>0</v>
      </c>
      <c r="L76" s="75" t="s">
        <v>0</v>
      </c>
      <c r="M76" s="75"/>
      <c r="N76" s="75"/>
      <c r="O76" s="75"/>
      <c r="P76" s="75"/>
    </row>
    <row r="77" spans="2:16" s="17" customFormat="1" ht="15.75" x14ac:dyDescent="0.25">
      <c r="B77" s="343"/>
      <c r="C77" s="139" t="s">
        <v>17</v>
      </c>
      <c r="D77" s="130" t="str">
        <f t="shared" si="23"/>
        <v xml:space="preserve"> </v>
      </c>
      <c r="E77" s="131" t="s">
        <v>15</v>
      </c>
      <c r="F77" s="138"/>
      <c r="G77" s="133" t="str">
        <f t="shared" si="24"/>
        <v xml:space="preserve"> </v>
      </c>
      <c r="H77" s="133" t="str">
        <f t="shared" si="26"/>
        <v xml:space="preserve"> </v>
      </c>
      <c r="I77" s="134" t="str">
        <f t="shared" ref="I77:I85" si="28">IF(H77=" "," ",+$D$67*(1-F77))</f>
        <v xml:space="preserve"> </v>
      </c>
      <c r="J77" s="135" t="str">
        <f t="shared" si="25"/>
        <v xml:space="preserve"> </v>
      </c>
      <c r="K77" s="136">
        <f t="shared" si="27"/>
        <v>0</v>
      </c>
      <c r="L77" s="75"/>
      <c r="M77" s="75"/>
      <c r="N77" s="75"/>
      <c r="O77" s="75"/>
      <c r="P77" s="75"/>
    </row>
    <row r="78" spans="2:16" s="17" customFormat="1" ht="15.75" x14ac:dyDescent="0.25">
      <c r="B78" s="343"/>
      <c r="C78" s="129" t="s">
        <v>18</v>
      </c>
      <c r="D78" s="130" t="str">
        <f t="shared" si="23"/>
        <v xml:space="preserve"> </v>
      </c>
      <c r="E78" s="131" t="s">
        <v>15</v>
      </c>
      <c r="F78" s="138"/>
      <c r="G78" s="133" t="str">
        <f t="shared" si="24"/>
        <v xml:space="preserve"> </v>
      </c>
      <c r="H78" s="133" t="str">
        <f t="shared" si="26"/>
        <v xml:space="preserve"> </v>
      </c>
      <c r="I78" s="134" t="str">
        <f t="shared" si="28"/>
        <v xml:space="preserve"> </v>
      </c>
      <c r="J78" s="135" t="str">
        <f t="shared" si="25"/>
        <v xml:space="preserve"> </v>
      </c>
      <c r="K78" s="136">
        <f t="shared" si="27"/>
        <v>0</v>
      </c>
      <c r="L78" s="75"/>
      <c r="M78" s="75"/>
      <c r="N78" s="75"/>
      <c r="O78" s="75"/>
      <c r="P78" s="75"/>
    </row>
    <row r="79" spans="2:16" s="17" customFormat="1" ht="15.75" x14ac:dyDescent="0.25">
      <c r="B79" s="343"/>
      <c r="C79" s="137" t="s">
        <v>19</v>
      </c>
      <c r="D79" s="130" t="str">
        <f t="shared" si="23"/>
        <v xml:space="preserve"> </v>
      </c>
      <c r="E79" s="131" t="s">
        <v>15</v>
      </c>
      <c r="F79" s="138"/>
      <c r="G79" s="133" t="str">
        <f t="shared" si="24"/>
        <v xml:space="preserve"> </v>
      </c>
      <c r="H79" s="133" t="str">
        <f t="shared" si="26"/>
        <v xml:space="preserve"> </v>
      </c>
      <c r="I79" s="134" t="str">
        <f t="shared" si="28"/>
        <v xml:space="preserve"> </v>
      </c>
      <c r="J79" s="135" t="str">
        <f t="shared" si="25"/>
        <v xml:space="preserve"> </v>
      </c>
      <c r="K79" s="136">
        <f t="shared" si="27"/>
        <v>0</v>
      </c>
      <c r="L79" s="75"/>
      <c r="M79" s="75"/>
      <c r="N79" s="75"/>
      <c r="O79" s="75"/>
      <c r="P79" s="75"/>
    </row>
    <row r="80" spans="2:16" s="17" customFormat="1" ht="15.75" x14ac:dyDescent="0.25">
      <c r="B80" s="343"/>
      <c r="C80" s="139" t="s">
        <v>20</v>
      </c>
      <c r="D80" s="130" t="str">
        <f t="shared" si="23"/>
        <v xml:space="preserve"> </v>
      </c>
      <c r="E80" s="131" t="s">
        <v>15</v>
      </c>
      <c r="F80" s="138"/>
      <c r="G80" s="133" t="str">
        <f t="shared" si="24"/>
        <v xml:space="preserve"> </v>
      </c>
      <c r="H80" s="133" t="str">
        <f t="shared" si="26"/>
        <v xml:space="preserve"> </v>
      </c>
      <c r="I80" s="134" t="str">
        <f t="shared" si="28"/>
        <v xml:space="preserve"> </v>
      </c>
      <c r="J80" s="135" t="str">
        <f t="shared" si="25"/>
        <v xml:space="preserve"> </v>
      </c>
      <c r="K80" s="136">
        <f t="shared" si="27"/>
        <v>0</v>
      </c>
      <c r="L80" s="75"/>
      <c r="M80" s="75"/>
      <c r="N80" s="75"/>
      <c r="O80" s="75"/>
      <c r="P80" s="75"/>
    </row>
    <row r="81" spans="2:16" s="17" customFormat="1" ht="15.75" x14ac:dyDescent="0.25">
      <c r="B81" s="343"/>
      <c r="C81" s="139" t="s">
        <v>21</v>
      </c>
      <c r="D81" s="130" t="str">
        <f t="shared" si="23"/>
        <v xml:space="preserve"> </v>
      </c>
      <c r="E81" s="131" t="s">
        <v>15</v>
      </c>
      <c r="F81" s="138"/>
      <c r="G81" s="133" t="str">
        <f t="shared" si="24"/>
        <v xml:space="preserve"> </v>
      </c>
      <c r="H81" s="133" t="str">
        <f t="shared" si="26"/>
        <v xml:space="preserve"> </v>
      </c>
      <c r="I81" s="134" t="str">
        <f t="shared" si="28"/>
        <v xml:space="preserve"> </v>
      </c>
      <c r="J81" s="135" t="str">
        <f t="shared" si="25"/>
        <v xml:space="preserve"> </v>
      </c>
      <c r="K81" s="136">
        <f t="shared" si="27"/>
        <v>0</v>
      </c>
      <c r="L81" s="75"/>
      <c r="M81" s="75"/>
      <c r="N81" s="75"/>
      <c r="O81" s="75"/>
      <c r="P81" s="75"/>
    </row>
    <row r="82" spans="2:16" s="17" customFormat="1" ht="15.75" x14ac:dyDescent="0.25">
      <c r="B82" s="343"/>
      <c r="C82" s="129" t="s">
        <v>22</v>
      </c>
      <c r="D82" s="130" t="str">
        <f t="shared" si="23"/>
        <v xml:space="preserve"> </v>
      </c>
      <c r="E82" s="131" t="s">
        <v>15</v>
      </c>
      <c r="F82" s="138"/>
      <c r="G82" s="133" t="str">
        <f t="shared" si="24"/>
        <v xml:space="preserve"> </v>
      </c>
      <c r="H82" s="133" t="str">
        <f t="shared" si="26"/>
        <v xml:space="preserve"> </v>
      </c>
      <c r="I82" s="134" t="str">
        <f t="shared" si="28"/>
        <v xml:space="preserve"> </v>
      </c>
      <c r="J82" s="135" t="str">
        <f t="shared" si="25"/>
        <v xml:space="preserve"> </v>
      </c>
      <c r="K82" s="136">
        <f t="shared" si="27"/>
        <v>0</v>
      </c>
      <c r="L82" s="75"/>
      <c r="M82" s="75"/>
      <c r="N82" s="75"/>
      <c r="O82" s="75"/>
      <c r="P82" s="75"/>
    </row>
    <row r="83" spans="2:16" s="17" customFormat="1" ht="15.75" x14ac:dyDescent="0.25">
      <c r="B83" s="343"/>
      <c r="C83" s="137" t="s">
        <v>23</v>
      </c>
      <c r="D83" s="130" t="str">
        <f t="shared" si="23"/>
        <v xml:space="preserve"> </v>
      </c>
      <c r="E83" s="131" t="s">
        <v>15</v>
      </c>
      <c r="F83" s="138"/>
      <c r="G83" s="133" t="str">
        <f t="shared" si="24"/>
        <v xml:space="preserve"> </v>
      </c>
      <c r="H83" s="133" t="str">
        <f t="shared" si="26"/>
        <v xml:space="preserve"> </v>
      </c>
      <c r="I83" s="134" t="str">
        <f t="shared" si="28"/>
        <v xml:space="preserve"> </v>
      </c>
      <c r="J83" s="135" t="str">
        <f t="shared" si="25"/>
        <v xml:space="preserve"> </v>
      </c>
      <c r="K83" s="136">
        <f t="shared" si="27"/>
        <v>0</v>
      </c>
      <c r="L83" s="75"/>
      <c r="M83" s="75"/>
      <c r="N83" s="75"/>
      <c r="O83" s="75"/>
      <c r="P83" s="75"/>
    </row>
    <row r="84" spans="2:16" s="17" customFormat="1" ht="15.75" x14ac:dyDescent="0.25">
      <c r="B84" s="343"/>
      <c r="C84" s="139" t="s">
        <v>24</v>
      </c>
      <c r="D84" s="130" t="str">
        <f t="shared" si="23"/>
        <v xml:space="preserve"> </v>
      </c>
      <c r="E84" s="131" t="s">
        <v>15</v>
      </c>
      <c r="F84" s="138"/>
      <c r="G84" s="133" t="str">
        <f t="shared" si="24"/>
        <v xml:space="preserve"> </v>
      </c>
      <c r="H84" s="133" t="str">
        <f t="shared" si="26"/>
        <v xml:space="preserve"> </v>
      </c>
      <c r="I84" s="134" t="str">
        <f t="shared" si="28"/>
        <v xml:space="preserve"> </v>
      </c>
      <c r="J84" s="135" t="str">
        <f t="shared" si="25"/>
        <v xml:space="preserve"> </v>
      </c>
      <c r="K84" s="136">
        <f t="shared" si="27"/>
        <v>0</v>
      </c>
      <c r="L84" s="75"/>
      <c r="M84" s="75"/>
      <c r="N84" s="75"/>
      <c r="O84" s="75"/>
      <c r="P84" s="75"/>
    </row>
    <row r="85" spans="2:16" s="17" customFormat="1" ht="15.75" x14ac:dyDescent="0.25">
      <c r="B85" s="343"/>
      <c r="C85" s="139" t="s">
        <v>25</v>
      </c>
      <c r="D85" s="130" t="str">
        <f t="shared" si="23"/>
        <v xml:space="preserve"> </v>
      </c>
      <c r="E85" s="140" t="s">
        <v>15</v>
      </c>
      <c r="F85" s="138"/>
      <c r="G85" s="133" t="str">
        <f t="shared" si="24"/>
        <v xml:space="preserve"> </v>
      </c>
      <c r="H85" s="133" t="str">
        <f t="shared" si="26"/>
        <v xml:space="preserve"> </v>
      </c>
      <c r="I85" s="134" t="str">
        <f t="shared" si="28"/>
        <v xml:space="preserve"> </v>
      </c>
      <c r="J85" s="135" t="str">
        <f t="shared" si="25"/>
        <v xml:space="preserve"> </v>
      </c>
      <c r="K85" s="136">
        <f t="shared" si="27"/>
        <v>0</v>
      </c>
      <c r="L85" s="75"/>
      <c r="M85" s="75"/>
      <c r="N85" s="75"/>
      <c r="O85" s="75"/>
      <c r="P85" s="75"/>
    </row>
    <row r="86" spans="2:16" s="17" customFormat="1" ht="21.6" customHeight="1" x14ac:dyDescent="0.25">
      <c r="B86" s="343"/>
      <c r="C86" s="141"/>
      <c r="D86" s="142"/>
      <c r="E86" s="142"/>
      <c r="F86" s="130"/>
      <c r="G86" s="143"/>
      <c r="H86" s="143"/>
      <c r="I86" s="144"/>
      <c r="J86" s="144"/>
      <c r="K86" s="136"/>
      <c r="L86" s="75"/>
      <c r="M86" s="75"/>
      <c r="N86" s="75"/>
      <c r="O86" s="75"/>
      <c r="P86" s="75"/>
    </row>
    <row r="87" spans="2:16" s="17" customFormat="1" ht="15.75" x14ac:dyDescent="0.25">
      <c r="B87" s="343"/>
      <c r="C87" s="112"/>
      <c r="D87" s="112"/>
      <c r="E87" s="112"/>
      <c r="F87" s="112"/>
      <c r="G87" s="112"/>
      <c r="H87" s="112"/>
      <c r="I87" s="112"/>
      <c r="J87" s="112"/>
      <c r="K87" s="112"/>
      <c r="L87" s="75"/>
      <c r="M87" s="75"/>
      <c r="N87" s="75"/>
    </row>
    <row r="88" spans="2:16" s="17" customFormat="1" ht="15.75" x14ac:dyDescent="0.25">
      <c r="B88" s="343"/>
      <c r="C88" s="109" t="s">
        <v>83</v>
      </c>
      <c r="D88" s="145" t="s">
        <v>90</v>
      </c>
      <c r="E88" s="145" t="s">
        <v>91</v>
      </c>
      <c r="F88" s="145" t="s">
        <v>92</v>
      </c>
      <c r="G88" s="145" t="s">
        <v>93</v>
      </c>
      <c r="H88" s="145" t="s">
        <v>112</v>
      </c>
      <c r="I88" s="145" t="s">
        <v>113</v>
      </c>
      <c r="J88" s="145" t="s">
        <v>114</v>
      </c>
      <c r="K88" s="145" t="s">
        <v>115</v>
      </c>
      <c r="L88" s="145" t="s">
        <v>116</v>
      </c>
      <c r="M88" s="145" t="s">
        <v>117</v>
      </c>
    </row>
    <row r="89" spans="2:16" s="17" customFormat="1" ht="15" x14ac:dyDescent="0.25">
      <c r="B89" s="343"/>
      <c r="C89" s="146" t="s">
        <v>54</v>
      </c>
      <c r="D89" s="147">
        <f t="shared" ref="D89:M89" si="29">+D21</f>
        <v>100</v>
      </c>
      <c r="E89" s="147">
        <f t="shared" si="29"/>
        <v>220</v>
      </c>
      <c r="F89" s="147">
        <f t="shared" si="29"/>
        <v>220</v>
      </c>
      <c r="G89" s="147">
        <f t="shared" si="29"/>
        <v>220</v>
      </c>
      <c r="H89" s="147">
        <f t="shared" si="29"/>
        <v>220</v>
      </c>
      <c r="I89" s="147">
        <f t="shared" si="29"/>
        <v>220</v>
      </c>
      <c r="J89" s="147">
        <f t="shared" si="29"/>
        <v>220</v>
      </c>
      <c r="K89" s="147">
        <f t="shared" si="29"/>
        <v>220</v>
      </c>
      <c r="L89" s="147">
        <f t="shared" si="29"/>
        <v>220</v>
      </c>
      <c r="M89" s="147">
        <f t="shared" si="29"/>
        <v>220</v>
      </c>
    </row>
    <row r="90" spans="2:16" s="17" customFormat="1" ht="15" x14ac:dyDescent="0.25">
      <c r="B90" s="343"/>
      <c r="C90" s="146" t="s">
        <v>26</v>
      </c>
      <c r="D90" s="147">
        <f>+D21</f>
        <v>100</v>
      </c>
      <c r="E90" s="147">
        <f>E89-D89</f>
        <v>120</v>
      </c>
      <c r="F90" s="147">
        <f t="shared" ref="F90" si="30">F89-E89</f>
        <v>0</v>
      </c>
      <c r="G90" s="147">
        <f t="shared" ref="G90" si="31">G89-F89</f>
        <v>0</v>
      </c>
      <c r="H90" s="147">
        <f t="shared" ref="H90" si="32">H89-G89</f>
        <v>0</v>
      </c>
      <c r="I90" s="147">
        <f t="shared" ref="I90" si="33">I89-H89</f>
        <v>0</v>
      </c>
      <c r="J90" s="147">
        <f t="shared" ref="J90" si="34">J89-I89</f>
        <v>0</v>
      </c>
      <c r="K90" s="147">
        <f t="shared" ref="K90" si="35">K89-J89</f>
        <v>0</v>
      </c>
      <c r="L90" s="147">
        <f t="shared" ref="L90" si="36">L89-K89</f>
        <v>0</v>
      </c>
      <c r="M90" s="147">
        <f t="shared" ref="M90" si="37">M89-L89</f>
        <v>0</v>
      </c>
    </row>
    <row r="91" spans="2:16" s="17" customFormat="1" ht="15" x14ac:dyDescent="0.25">
      <c r="B91" s="343"/>
      <c r="C91" s="146" t="s">
        <v>87</v>
      </c>
      <c r="D91" s="148">
        <f t="shared" ref="D91:M91" si="38">IF(ISERROR(+VLOOKUP(D89,Staffel2,6,TRUE)),0,+VLOOKUP(D89,Staffel2,6,TRUE))</f>
        <v>0</v>
      </c>
      <c r="E91" s="148">
        <f t="shared" si="38"/>
        <v>0</v>
      </c>
      <c r="F91" s="148">
        <f t="shared" si="38"/>
        <v>0</v>
      </c>
      <c r="G91" s="148">
        <f t="shared" si="38"/>
        <v>0</v>
      </c>
      <c r="H91" s="148">
        <f t="shared" si="38"/>
        <v>0</v>
      </c>
      <c r="I91" s="148">
        <f t="shared" si="38"/>
        <v>0</v>
      </c>
      <c r="J91" s="148">
        <f t="shared" si="38"/>
        <v>0</v>
      </c>
      <c r="K91" s="148">
        <f t="shared" si="38"/>
        <v>0</v>
      </c>
      <c r="L91" s="148">
        <f t="shared" si="38"/>
        <v>0</v>
      </c>
      <c r="M91" s="148">
        <f t="shared" si="38"/>
        <v>0</v>
      </c>
    </row>
    <row r="92" spans="2:16" s="17" customFormat="1" ht="15" x14ac:dyDescent="0.25">
      <c r="B92" s="343"/>
      <c r="C92" s="146" t="s">
        <v>88</v>
      </c>
      <c r="D92" s="149">
        <f>IF(ISERROR(+D91*D89),0,+D91*D89)</f>
        <v>0</v>
      </c>
      <c r="E92" s="149">
        <f t="shared" ref="E92:G92" si="39">IF(ISERROR(+E91*E89),0,+E91*E89)</f>
        <v>0</v>
      </c>
      <c r="F92" s="149">
        <f t="shared" si="39"/>
        <v>0</v>
      </c>
      <c r="G92" s="149">
        <f t="shared" si="39"/>
        <v>0</v>
      </c>
      <c r="H92" s="149">
        <f t="shared" ref="H92:M92" si="40">IF(ISERROR(+H91*H89),0,+H91*H89)</f>
        <v>0</v>
      </c>
      <c r="I92" s="149">
        <f t="shared" si="40"/>
        <v>0</v>
      </c>
      <c r="J92" s="149">
        <f t="shared" si="40"/>
        <v>0</v>
      </c>
      <c r="K92" s="149">
        <f t="shared" si="40"/>
        <v>0</v>
      </c>
      <c r="L92" s="149">
        <f t="shared" si="40"/>
        <v>0</v>
      </c>
      <c r="M92" s="149">
        <f t="shared" si="40"/>
        <v>0</v>
      </c>
    </row>
    <row r="93" spans="2:16" s="17" customFormat="1" ht="15.75" thickBot="1" x14ac:dyDescent="0.3">
      <c r="B93" s="343"/>
      <c r="C93" s="137" t="s">
        <v>97</v>
      </c>
      <c r="D93" s="150">
        <f t="shared" ref="D93:M93" si="41">+D92</f>
        <v>0</v>
      </c>
      <c r="E93" s="150">
        <f t="shared" si="41"/>
        <v>0</v>
      </c>
      <c r="F93" s="150">
        <f t="shared" si="41"/>
        <v>0</v>
      </c>
      <c r="G93" s="150">
        <f t="shared" si="41"/>
        <v>0</v>
      </c>
      <c r="H93" s="150">
        <f t="shared" si="41"/>
        <v>0</v>
      </c>
      <c r="I93" s="150">
        <f t="shared" si="41"/>
        <v>0</v>
      </c>
      <c r="J93" s="150">
        <f t="shared" si="41"/>
        <v>0</v>
      </c>
      <c r="K93" s="150">
        <f t="shared" si="41"/>
        <v>0</v>
      </c>
      <c r="L93" s="150">
        <f t="shared" si="41"/>
        <v>0</v>
      </c>
      <c r="M93" s="150">
        <f t="shared" si="41"/>
        <v>0</v>
      </c>
    </row>
    <row r="94" spans="2:16" s="17" customFormat="1" ht="16.5" thickTop="1" x14ac:dyDescent="0.25">
      <c r="B94" s="343"/>
      <c r="C94" s="112"/>
      <c r="D94" s="112"/>
      <c r="E94" s="112"/>
      <c r="F94" s="112"/>
      <c r="G94" s="112"/>
      <c r="H94" s="112"/>
      <c r="I94" s="112"/>
      <c r="J94" s="112"/>
      <c r="K94" s="112"/>
      <c r="L94" s="75"/>
      <c r="M94" s="75"/>
    </row>
    <row r="95" spans="2:16" s="17" customFormat="1" ht="15.75" x14ac:dyDescent="0.25">
      <c r="B95" s="343"/>
      <c r="C95" s="151" t="s">
        <v>118</v>
      </c>
      <c r="D95" s="152">
        <f>SUM(D93:M93)</f>
        <v>0</v>
      </c>
      <c r="E95" s="112" t="s">
        <v>0</v>
      </c>
      <c r="F95" s="112"/>
      <c r="G95" s="112"/>
      <c r="H95" s="112"/>
      <c r="I95" s="112"/>
      <c r="J95" s="112"/>
      <c r="K95" s="112"/>
      <c r="L95" s="75"/>
      <c r="M95" s="75"/>
    </row>
    <row r="96" spans="2:16" s="17" customFormat="1" ht="15.75" thickBot="1" x14ac:dyDescent="0.3">
      <c r="B96" s="343"/>
      <c r="C96" s="11"/>
      <c r="D96" s="12"/>
      <c r="E96" s="12"/>
      <c r="F96" s="13"/>
      <c r="G96" s="12"/>
      <c r="H96" s="12"/>
      <c r="I96" s="12"/>
      <c r="J96" s="12"/>
      <c r="K96" s="12"/>
      <c r="L96" s="12"/>
      <c r="M96" s="12"/>
    </row>
    <row r="97" spans="2:25" s="17" customFormat="1" ht="15.75" x14ac:dyDescent="0.25">
      <c r="B97" s="343"/>
      <c r="C97" s="14"/>
      <c r="D97" s="15"/>
      <c r="E97" s="15"/>
      <c r="F97" s="16"/>
      <c r="G97" s="15"/>
      <c r="H97" s="15"/>
      <c r="I97" s="15"/>
      <c r="J97" s="15"/>
      <c r="K97" s="15"/>
      <c r="L97" s="15"/>
      <c r="M97" s="15"/>
      <c r="N97" s="75"/>
      <c r="O97" s="75"/>
      <c r="P97" s="75"/>
      <c r="Q97" s="75"/>
      <c r="R97" s="75"/>
      <c r="S97" s="75"/>
      <c r="T97" s="75"/>
      <c r="U97" s="75"/>
      <c r="V97" s="75"/>
      <c r="W97" s="75"/>
      <c r="X97" s="75"/>
      <c r="Y97" s="75"/>
    </row>
    <row r="98" spans="2:25" s="17" customFormat="1" ht="15.75" x14ac:dyDescent="0.25">
      <c r="B98" s="344" t="s">
        <v>66</v>
      </c>
      <c r="C98" s="109" t="s">
        <v>94</v>
      </c>
      <c r="D98" s="110"/>
      <c r="E98" s="110"/>
      <c r="F98" s="110"/>
      <c r="G98" s="110"/>
      <c r="H98" s="111"/>
      <c r="I98" s="75"/>
      <c r="J98" s="75"/>
      <c r="K98" s="75"/>
      <c r="L98" s="75"/>
      <c r="M98" s="75"/>
      <c r="N98" s="75"/>
      <c r="O98" s="75"/>
      <c r="P98" s="75"/>
      <c r="Q98" s="75"/>
      <c r="R98" s="75"/>
      <c r="S98" s="75"/>
      <c r="T98" s="75"/>
      <c r="U98" s="75"/>
    </row>
    <row r="99" spans="2:25" s="17" customFormat="1" ht="15.75" x14ac:dyDescent="0.25">
      <c r="B99" s="343"/>
      <c r="C99" s="112"/>
      <c r="D99" s="112"/>
      <c r="E99" s="112"/>
      <c r="F99" s="112"/>
      <c r="G99" s="112"/>
      <c r="H99" s="112"/>
      <c r="I99" s="112"/>
      <c r="J99" s="112"/>
      <c r="K99" s="112"/>
      <c r="L99" s="75"/>
      <c r="M99" s="75"/>
      <c r="N99" s="75"/>
    </row>
    <row r="100" spans="2:25" s="17" customFormat="1" ht="15.75" x14ac:dyDescent="0.25">
      <c r="B100" s="343"/>
      <c r="C100" s="99" t="s">
        <v>89</v>
      </c>
      <c r="D100" s="113"/>
      <c r="E100" s="114"/>
      <c r="F100" s="114"/>
      <c r="G100" s="114" t="s">
        <v>0</v>
      </c>
      <c r="H100" s="114"/>
      <c r="I100" s="114"/>
      <c r="J100" s="153"/>
      <c r="K100" s="75"/>
      <c r="L100" s="75"/>
      <c r="M100" s="75"/>
      <c r="N100" s="75"/>
      <c r="O100" s="75"/>
    </row>
    <row r="101" spans="2:25" s="17" customFormat="1" ht="15.75" x14ac:dyDescent="0.25">
      <c r="B101" s="343"/>
      <c r="C101" s="115" t="s">
        <v>0</v>
      </c>
      <c r="D101" s="379" t="s">
        <v>86</v>
      </c>
      <c r="E101" s="379"/>
      <c r="F101" s="377" t="s">
        <v>71</v>
      </c>
      <c r="G101" s="377"/>
      <c r="H101" s="377"/>
      <c r="I101" s="116"/>
      <c r="J101" s="117"/>
      <c r="K101" s="75"/>
      <c r="L101" s="75"/>
      <c r="M101" s="75"/>
      <c r="N101" s="75"/>
      <c r="O101" s="75"/>
    </row>
    <row r="102" spans="2:25" s="17" customFormat="1" ht="15.75" x14ac:dyDescent="0.25">
      <c r="B102" s="343"/>
      <c r="C102" s="115" t="s">
        <v>85</v>
      </c>
      <c r="D102" s="118" t="s">
        <v>39</v>
      </c>
      <c r="E102" s="116"/>
      <c r="F102" s="377"/>
      <c r="G102" s="377"/>
      <c r="H102" s="377"/>
      <c r="I102" s="116"/>
      <c r="J102" s="117"/>
      <c r="K102" s="75"/>
      <c r="L102" s="75"/>
      <c r="M102" s="75"/>
      <c r="N102" s="75"/>
      <c r="O102" s="75"/>
    </row>
    <row r="103" spans="2:25" s="17" customFormat="1" ht="15.75" x14ac:dyDescent="0.25">
      <c r="B103" s="343"/>
      <c r="C103" s="119" t="str">
        <f>"Named User ("&amp;C22&amp;")"</f>
        <v>Named User (Goedkeurder rol)</v>
      </c>
      <c r="D103" s="120"/>
      <c r="E103" s="116"/>
      <c r="F103" s="377"/>
      <c r="G103" s="377"/>
      <c r="H103" s="377"/>
      <c r="I103" s="116"/>
      <c r="J103" s="117"/>
      <c r="K103" s="75"/>
      <c r="L103" s="75"/>
      <c r="M103" s="75"/>
      <c r="N103" s="75"/>
      <c r="O103" s="75"/>
    </row>
    <row r="104" spans="2:25" s="17" customFormat="1" ht="15.75" x14ac:dyDescent="0.25">
      <c r="B104" s="343"/>
      <c r="C104" s="121"/>
      <c r="D104" s="116"/>
      <c r="E104" s="116"/>
      <c r="F104" s="116"/>
      <c r="G104" s="116"/>
      <c r="H104" s="116"/>
      <c r="I104" s="116"/>
      <c r="J104" s="117"/>
      <c r="K104" s="75"/>
      <c r="L104" s="75"/>
      <c r="M104" s="75"/>
      <c r="N104" s="75"/>
      <c r="O104" s="75"/>
    </row>
    <row r="105" spans="2:25" s="17" customFormat="1" ht="15.75" x14ac:dyDescent="0.25">
      <c r="B105" s="343"/>
      <c r="C105" s="122" t="s">
        <v>70</v>
      </c>
      <c r="D105" s="116"/>
      <c r="E105" s="116"/>
      <c r="F105" s="116"/>
      <c r="G105" s="116"/>
      <c r="H105" s="116"/>
      <c r="I105" s="123"/>
      <c r="J105" s="124"/>
      <c r="K105" s="75"/>
      <c r="L105" s="75"/>
      <c r="M105" s="75"/>
      <c r="N105" s="75"/>
      <c r="O105" s="75"/>
    </row>
    <row r="106" spans="2:25" s="17" customFormat="1" ht="15.75" x14ac:dyDescent="0.25">
      <c r="B106" s="343"/>
      <c r="C106" s="121"/>
      <c r="D106" s="116"/>
      <c r="E106" s="116"/>
      <c r="F106" s="123" t="s">
        <v>6</v>
      </c>
      <c r="G106" s="123"/>
      <c r="H106" s="116"/>
      <c r="I106" s="404" t="s">
        <v>44</v>
      </c>
      <c r="J106" s="117"/>
      <c r="K106" s="75"/>
      <c r="L106" s="75"/>
      <c r="M106" s="75"/>
      <c r="N106" s="75"/>
      <c r="O106" s="75"/>
      <c r="P106" s="75"/>
    </row>
    <row r="107" spans="2:25" s="17" customFormat="1" ht="15.75" x14ac:dyDescent="0.25">
      <c r="B107" s="343"/>
      <c r="C107" s="125" t="s">
        <v>7</v>
      </c>
      <c r="D107" s="116"/>
      <c r="E107" s="116"/>
      <c r="F107" s="123" t="s">
        <v>48</v>
      </c>
      <c r="G107" s="123" t="s">
        <v>8</v>
      </c>
      <c r="H107" s="123"/>
      <c r="I107" s="405" t="s">
        <v>195</v>
      </c>
      <c r="J107" s="124"/>
      <c r="K107" s="75"/>
      <c r="L107" s="75"/>
      <c r="M107" s="75"/>
      <c r="N107" s="75"/>
      <c r="O107" s="75"/>
      <c r="P107" s="75"/>
    </row>
    <row r="108" spans="2:25" s="17" customFormat="1" ht="15.75" x14ac:dyDescent="0.25">
      <c r="B108" s="343"/>
      <c r="C108" s="29"/>
      <c r="D108" s="127"/>
      <c r="E108" s="127"/>
      <c r="F108" s="123" t="s">
        <v>49</v>
      </c>
      <c r="G108" s="126" t="s">
        <v>45</v>
      </c>
      <c r="H108" s="126" t="s">
        <v>0</v>
      </c>
      <c r="I108" s="126" t="s">
        <v>51</v>
      </c>
      <c r="J108" s="341"/>
      <c r="K108" s="75"/>
      <c r="L108" s="75"/>
      <c r="M108" s="75"/>
      <c r="N108" s="75"/>
      <c r="O108" s="75"/>
      <c r="P108" s="75"/>
    </row>
    <row r="109" spans="2:25" s="17" customFormat="1" ht="15.75" x14ac:dyDescent="0.25">
      <c r="B109" s="343"/>
      <c r="C109" s="31" t="s">
        <v>9</v>
      </c>
      <c r="D109" s="128" t="s">
        <v>10</v>
      </c>
      <c r="E109" s="128" t="s">
        <v>11</v>
      </c>
      <c r="F109" s="128" t="s">
        <v>50</v>
      </c>
      <c r="G109" s="128" t="s">
        <v>40</v>
      </c>
      <c r="H109" s="128" t="s">
        <v>12</v>
      </c>
      <c r="I109" s="128" t="s">
        <v>52</v>
      </c>
      <c r="J109" s="342"/>
      <c r="K109" s="75"/>
      <c r="L109" s="75"/>
      <c r="M109" s="75"/>
      <c r="N109" s="75"/>
      <c r="O109" s="75"/>
      <c r="P109" s="75"/>
    </row>
    <row r="110" spans="2:25" s="17" customFormat="1" ht="15.75" x14ac:dyDescent="0.25">
      <c r="B110" s="343"/>
      <c r="C110" s="129" t="s">
        <v>13</v>
      </c>
      <c r="D110" s="130">
        <v>1</v>
      </c>
      <c r="E110" s="131" t="s">
        <v>15</v>
      </c>
      <c r="F110" s="132"/>
      <c r="G110" s="133" t="str">
        <f>IF(D110=" "," ",IF(+E110&lt;&gt;0,E110,"&gt;"))</f>
        <v>&gt;</v>
      </c>
      <c r="H110" s="133" t="str">
        <f>+G110</f>
        <v>&gt;</v>
      </c>
      <c r="I110" s="134">
        <f>IF(H110=" "," ",+$D$103*(1-F110))</f>
        <v>0</v>
      </c>
      <c r="J110" s="135" t="str">
        <f>IF(D110=" "," ","over cumulatief aantal users")</f>
        <v>over cumulatief aantal users</v>
      </c>
      <c r="K110" s="136">
        <f>IF(AND(D110&lt;&gt;" ",E110="&gt;"),0,IF(AND(D110=" ",E110="&gt;"),2,1))</f>
        <v>0</v>
      </c>
      <c r="L110" s="75"/>
      <c r="M110" s="75"/>
      <c r="N110" s="75"/>
      <c r="O110" s="75"/>
      <c r="P110" s="75"/>
    </row>
    <row r="111" spans="2:25" s="17" customFormat="1" ht="15.75" x14ac:dyDescent="0.25">
      <c r="B111" s="343"/>
      <c r="C111" s="137" t="s">
        <v>14</v>
      </c>
      <c r="D111" s="130" t="str">
        <f t="shared" ref="D111:D121" si="42">IF(ISERROR(+E110+1)," ",E110+1)</f>
        <v xml:space="preserve"> </v>
      </c>
      <c r="E111" s="131" t="s">
        <v>15</v>
      </c>
      <c r="F111" s="138"/>
      <c r="G111" s="133" t="str">
        <f t="shared" ref="G111:G121" si="43">IF(D111=" "," ",IF(+E111&lt;&gt;0,E111,"&gt;"))</f>
        <v xml:space="preserve"> </v>
      </c>
      <c r="H111" s="133" t="str">
        <f>IF(G111=" "," ",IF(G111="&gt;",1,G111-G110))</f>
        <v xml:space="preserve"> </v>
      </c>
      <c r="I111" s="134" t="str">
        <f>IF(H111=" "," ",$D$103*(1-F111))</f>
        <v xml:space="preserve"> </v>
      </c>
      <c r="J111" s="135" t="str">
        <f t="shared" ref="J111:J121" si="44">IF(D111=" "," ","over cumulatief aantal users")</f>
        <v xml:space="preserve"> </v>
      </c>
      <c r="K111" s="136">
        <f>IF(D111=" ",0,IF(F111&lt;F110,1,0))</f>
        <v>0</v>
      </c>
      <c r="L111" s="75"/>
      <c r="M111" s="75"/>
      <c r="N111" s="75"/>
      <c r="O111" s="75"/>
      <c r="P111" s="75"/>
    </row>
    <row r="112" spans="2:25" s="17" customFormat="1" ht="15.75" x14ac:dyDescent="0.25">
      <c r="B112" s="343"/>
      <c r="C112" s="139" t="s">
        <v>16</v>
      </c>
      <c r="D112" s="130" t="str">
        <f t="shared" si="42"/>
        <v xml:space="preserve"> </v>
      </c>
      <c r="E112" s="131" t="s">
        <v>15</v>
      </c>
      <c r="F112" s="138"/>
      <c r="G112" s="133" t="str">
        <f t="shared" si="43"/>
        <v xml:space="preserve"> </v>
      </c>
      <c r="H112" s="133" t="str">
        <f t="shared" ref="H112:H121" si="45">IF(G112=" "," ",IF(G112="&gt;",1,G112-G111))</f>
        <v xml:space="preserve"> </v>
      </c>
      <c r="I112" s="134" t="str">
        <f t="shared" ref="I112:I121" si="46">IF(H112=" "," ",$D$103*(1-F112))</f>
        <v xml:space="preserve"> </v>
      </c>
      <c r="J112" s="135" t="str">
        <f t="shared" si="44"/>
        <v xml:space="preserve"> </v>
      </c>
      <c r="K112" s="136">
        <f t="shared" ref="K112:K121" si="47">IF(D112=" ",0,IF(F112&lt;F111,1,0))</f>
        <v>0</v>
      </c>
      <c r="L112" s="75" t="s">
        <v>0</v>
      </c>
      <c r="M112" s="75"/>
      <c r="N112" s="75"/>
      <c r="O112" s="75"/>
      <c r="P112" s="75"/>
    </row>
    <row r="113" spans="2:16" s="17" customFormat="1" ht="15.75" x14ac:dyDescent="0.25">
      <c r="B113" s="343"/>
      <c r="C113" s="139" t="s">
        <v>17</v>
      </c>
      <c r="D113" s="130" t="str">
        <f t="shared" si="42"/>
        <v xml:space="preserve"> </v>
      </c>
      <c r="E113" s="131" t="s">
        <v>15</v>
      </c>
      <c r="F113" s="138"/>
      <c r="G113" s="133" t="str">
        <f t="shared" si="43"/>
        <v xml:space="preserve"> </v>
      </c>
      <c r="H113" s="133" t="str">
        <f t="shared" si="45"/>
        <v xml:space="preserve"> </v>
      </c>
      <c r="I113" s="134" t="str">
        <f t="shared" si="46"/>
        <v xml:space="preserve"> </v>
      </c>
      <c r="J113" s="135" t="str">
        <f t="shared" si="44"/>
        <v xml:space="preserve"> </v>
      </c>
      <c r="K113" s="136">
        <f t="shared" si="47"/>
        <v>0</v>
      </c>
      <c r="L113" s="75"/>
      <c r="M113" s="75"/>
      <c r="N113" s="75"/>
      <c r="O113" s="75"/>
      <c r="P113" s="75"/>
    </row>
    <row r="114" spans="2:16" s="17" customFormat="1" ht="15.75" x14ac:dyDescent="0.25">
      <c r="B114" s="343"/>
      <c r="C114" s="129" t="s">
        <v>18</v>
      </c>
      <c r="D114" s="130" t="str">
        <f t="shared" si="42"/>
        <v xml:space="preserve"> </v>
      </c>
      <c r="E114" s="131" t="s">
        <v>15</v>
      </c>
      <c r="F114" s="138"/>
      <c r="G114" s="133" t="str">
        <f t="shared" si="43"/>
        <v xml:space="preserve"> </v>
      </c>
      <c r="H114" s="133" t="str">
        <f t="shared" si="45"/>
        <v xml:space="preserve"> </v>
      </c>
      <c r="I114" s="134" t="str">
        <f t="shared" si="46"/>
        <v xml:space="preserve"> </v>
      </c>
      <c r="J114" s="135" t="str">
        <f t="shared" si="44"/>
        <v xml:space="preserve"> </v>
      </c>
      <c r="K114" s="136">
        <f t="shared" si="47"/>
        <v>0</v>
      </c>
      <c r="L114" s="75"/>
      <c r="M114" s="75"/>
      <c r="N114" s="75"/>
      <c r="O114" s="75"/>
      <c r="P114" s="75"/>
    </row>
    <row r="115" spans="2:16" s="17" customFormat="1" ht="15.75" x14ac:dyDescent="0.25">
      <c r="B115" s="343"/>
      <c r="C115" s="137" t="s">
        <v>19</v>
      </c>
      <c r="D115" s="130" t="str">
        <f t="shared" si="42"/>
        <v xml:space="preserve"> </v>
      </c>
      <c r="E115" s="131" t="s">
        <v>15</v>
      </c>
      <c r="F115" s="138"/>
      <c r="G115" s="133" t="str">
        <f t="shared" si="43"/>
        <v xml:space="preserve"> </v>
      </c>
      <c r="H115" s="133" t="str">
        <f t="shared" si="45"/>
        <v xml:space="preserve"> </v>
      </c>
      <c r="I115" s="134" t="str">
        <f t="shared" si="46"/>
        <v xml:space="preserve"> </v>
      </c>
      <c r="J115" s="135" t="str">
        <f t="shared" si="44"/>
        <v xml:space="preserve"> </v>
      </c>
      <c r="K115" s="136">
        <f t="shared" si="47"/>
        <v>0</v>
      </c>
      <c r="L115" s="75"/>
      <c r="M115" s="75"/>
      <c r="N115" s="75"/>
      <c r="O115" s="75"/>
      <c r="P115" s="75"/>
    </row>
    <row r="116" spans="2:16" s="17" customFormat="1" ht="15.75" x14ac:dyDescent="0.25">
      <c r="B116" s="343"/>
      <c r="C116" s="139" t="s">
        <v>20</v>
      </c>
      <c r="D116" s="130" t="str">
        <f t="shared" si="42"/>
        <v xml:space="preserve"> </v>
      </c>
      <c r="E116" s="131" t="s">
        <v>15</v>
      </c>
      <c r="F116" s="138"/>
      <c r="G116" s="133" t="str">
        <f t="shared" si="43"/>
        <v xml:space="preserve"> </v>
      </c>
      <c r="H116" s="133" t="str">
        <f t="shared" si="45"/>
        <v xml:space="preserve"> </v>
      </c>
      <c r="I116" s="134" t="str">
        <f t="shared" si="46"/>
        <v xml:space="preserve"> </v>
      </c>
      <c r="J116" s="135" t="str">
        <f t="shared" si="44"/>
        <v xml:space="preserve"> </v>
      </c>
      <c r="K116" s="136">
        <f t="shared" si="47"/>
        <v>0</v>
      </c>
      <c r="L116" s="75"/>
      <c r="M116" s="75"/>
      <c r="N116" s="75"/>
      <c r="O116" s="75"/>
      <c r="P116" s="75"/>
    </row>
    <row r="117" spans="2:16" s="17" customFormat="1" ht="15.75" x14ac:dyDescent="0.25">
      <c r="B117" s="343"/>
      <c r="C117" s="139" t="s">
        <v>21</v>
      </c>
      <c r="D117" s="130" t="str">
        <f t="shared" si="42"/>
        <v xml:space="preserve"> </v>
      </c>
      <c r="E117" s="131" t="s">
        <v>15</v>
      </c>
      <c r="F117" s="138"/>
      <c r="G117" s="133" t="str">
        <f t="shared" si="43"/>
        <v xml:space="preserve"> </v>
      </c>
      <c r="H117" s="133" t="str">
        <f t="shared" si="45"/>
        <v xml:space="preserve"> </v>
      </c>
      <c r="I117" s="134" t="str">
        <f t="shared" si="46"/>
        <v xml:space="preserve"> </v>
      </c>
      <c r="J117" s="135" t="str">
        <f t="shared" si="44"/>
        <v xml:space="preserve"> </v>
      </c>
      <c r="K117" s="136">
        <f t="shared" si="47"/>
        <v>0</v>
      </c>
      <c r="L117" s="75"/>
      <c r="M117" s="75"/>
      <c r="N117" s="75"/>
      <c r="O117" s="75"/>
      <c r="P117" s="75"/>
    </row>
    <row r="118" spans="2:16" s="17" customFormat="1" ht="15.75" x14ac:dyDescent="0.25">
      <c r="B118" s="343"/>
      <c r="C118" s="129" t="s">
        <v>22</v>
      </c>
      <c r="D118" s="130" t="str">
        <f t="shared" si="42"/>
        <v xml:space="preserve"> </v>
      </c>
      <c r="E118" s="131" t="s">
        <v>15</v>
      </c>
      <c r="F118" s="138"/>
      <c r="G118" s="133" t="str">
        <f t="shared" si="43"/>
        <v xml:space="preserve"> </v>
      </c>
      <c r="H118" s="133" t="str">
        <f t="shared" si="45"/>
        <v xml:space="preserve"> </v>
      </c>
      <c r="I118" s="134" t="str">
        <f t="shared" si="46"/>
        <v xml:space="preserve"> </v>
      </c>
      <c r="J118" s="135" t="str">
        <f t="shared" si="44"/>
        <v xml:space="preserve"> </v>
      </c>
      <c r="K118" s="136">
        <f t="shared" si="47"/>
        <v>0</v>
      </c>
      <c r="L118" s="75"/>
      <c r="M118" s="75"/>
      <c r="N118" s="75"/>
      <c r="O118" s="75"/>
      <c r="P118" s="75"/>
    </row>
    <row r="119" spans="2:16" s="17" customFormat="1" ht="15.75" x14ac:dyDescent="0.25">
      <c r="B119" s="343"/>
      <c r="C119" s="137" t="s">
        <v>23</v>
      </c>
      <c r="D119" s="130" t="str">
        <f t="shared" si="42"/>
        <v xml:space="preserve"> </v>
      </c>
      <c r="E119" s="131" t="s">
        <v>15</v>
      </c>
      <c r="F119" s="138"/>
      <c r="G119" s="133" t="str">
        <f t="shared" si="43"/>
        <v xml:space="preserve"> </v>
      </c>
      <c r="H119" s="133" t="str">
        <f t="shared" si="45"/>
        <v xml:space="preserve"> </v>
      </c>
      <c r="I119" s="134" t="str">
        <f t="shared" si="46"/>
        <v xml:space="preserve"> </v>
      </c>
      <c r="J119" s="135" t="str">
        <f t="shared" si="44"/>
        <v xml:space="preserve"> </v>
      </c>
      <c r="K119" s="136">
        <f t="shared" si="47"/>
        <v>0</v>
      </c>
      <c r="L119" s="75"/>
      <c r="M119" s="75"/>
      <c r="N119" s="75"/>
      <c r="O119" s="75"/>
      <c r="P119" s="75"/>
    </row>
    <row r="120" spans="2:16" s="17" customFormat="1" ht="15.75" x14ac:dyDescent="0.25">
      <c r="B120" s="343"/>
      <c r="C120" s="139" t="s">
        <v>24</v>
      </c>
      <c r="D120" s="130" t="str">
        <f t="shared" si="42"/>
        <v xml:space="preserve"> </v>
      </c>
      <c r="E120" s="131" t="s">
        <v>15</v>
      </c>
      <c r="F120" s="138"/>
      <c r="G120" s="133" t="str">
        <f t="shared" si="43"/>
        <v xml:space="preserve"> </v>
      </c>
      <c r="H120" s="133" t="str">
        <f t="shared" si="45"/>
        <v xml:space="preserve"> </v>
      </c>
      <c r="I120" s="134" t="str">
        <f t="shared" si="46"/>
        <v xml:space="preserve"> </v>
      </c>
      <c r="J120" s="135" t="str">
        <f t="shared" si="44"/>
        <v xml:space="preserve"> </v>
      </c>
      <c r="K120" s="136">
        <f t="shared" si="47"/>
        <v>0</v>
      </c>
      <c r="L120" s="75"/>
      <c r="M120" s="75"/>
      <c r="N120" s="75"/>
      <c r="O120" s="75"/>
      <c r="P120" s="75"/>
    </row>
    <row r="121" spans="2:16" s="17" customFormat="1" ht="15.75" x14ac:dyDescent="0.25">
      <c r="B121" s="343"/>
      <c r="C121" s="139" t="s">
        <v>25</v>
      </c>
      <c r="D121" s="130" t="str">
        <f t="shared" si="42"/>
        <v xml:space="preserve"> </v>
      </c>
      <c r="E121" s="140" t="s">
        <v>15</v>
      </c>
      <c r="F121" s="138"/>
      <c r="G121" s="133" t="str">
        <f t="shared" si="43"/>
        <v xml:space="preserve"> </v>
      </c>
      <c r="H121" s="133" t="str">
        <f t="shared" si="45"/>
        <v xml:space="preserve"> </v>
      </c>
      <c r="I121" s="134" t="str">
        <f t="shared" si="46"/>
        <v xml:space="preserve"> </v>
      </c>
      <c r="J121" s="135" t="str">
        <f t="shared" si="44"/>
        <v xml:space="preserve"> </v>
      </c>
      <c r="K121" s="136">
        <f t="shared" si="47"/>
        <v>0</v>
      </c>
      <c r="L121" s="75"/>
      <c r="M121" s="75"/>
      <c r="N121" s="75"/>
      <c r="O121" s="75"/>
      <c r="P121" s="75"/>
    </row>
    <row r="122" spans="2:16" s="17" customFormat="1" ht="21.6" customHeight="1" x14ac:dyDescent="0.25">
      <c r="B122" s="343"/>
      <c r="C122" s="141"/>
      <c r="D122" s="142"/>
      <c r="E122" s="142"/>
      <c r="F122" s="130"/>
      <c r="G122" s="143"/>
      <c r="H122" s="143"/>
      <c r="I122" s="144"/>
      <c r="J122" s="144"/>
      <c r="K122" s="136"/>
      <c r="L122" s="75"/>
      <c r="M122" s="75"/>
      <c r="N122" s="75"/>
      <c r="O122" s="75"/>
      <c r="P122" s="75"/>
    </row>
    <row r="123" spans="2:16" s="17" customFormat="1" ht="15.75" x14ac:dyDescent="0.25">
      <c r="B123" s="343"/>
      <c r="C123" s="112"/>
      <c r="D123" s="112"/>
      <c r="E123" s="112"/>
      <c r="F123" s="112"/>
      <c r="G123" s="112"/>
      <c r="H123" s="112"/>
      <c r="I123" s="112"/>
      <c r="J123" s="112"/>
      <c r="K123" s="112"/>
      <c r="L123" s="75"/>
      <c r="M123" s="75"/>
      <c r="N123" s="75"/>
    </row>
    <row r="124" spans="2:16" s="17" customFormat="1" ht="15.75" x14ac:dyDescent="0.25">
      <c r="B124" s="343"/>
      <c r="C124" s="109" t="s">
        <v>83</v>
      </c>
      <c r="D124" s="145" t="s">
        <v>90</v>
      </c>
      <c r="E124" s="145" t="s">
        <v>91</v>
      </c>
      <c r="F124" s="145" t="s">
        <v>92</v>
      </c>
      <c r="G124" s="145" t="s">
        <v>93</v>
      </c>
      <c r="H124" s="145" t="s">
        <v>112</v>
      </c>
      <c r="I124" s="145" t="s">
        <v>113</v>
      </c>
      <c r="J124" s="145" t="s">
        <v>114</v>
      </c>
      <c r="K124" s="145" t="s">
        <v>115</v>
      </c>
      <c r="L124" s="145" t="s">
        <v>116</v>
      </c>
      <c r="M124" s="145" t="s">
        <v>117</v>
      </c>
    </row>
    <row r="125" spans="2:16" s="17" customFormat="1" ht="15" x14ac:dyDescent="0.25">
      <c r="B125" s="343"/>
      <c r="C125" s="146" t="s">
        <v>54</v>
      </c>
      <c r="D125" s="147">
        <f t="shared" ref="D125:M125" si="48">D22</f>
        <v>500</v>
      </c>
      <c r="E125" s="147">
        <f t="shared" si="48"/>
        <v>1000</v>
      </c>
      <c r="F125" s="147">
        <f t="shared" si="48"/>
        <v>1250</v>
      </c>
      <c r="G125" s="147">
        <f t="shared" si="48"/>
        <v>1500</v>
      </c>
      <c r="H125" s="147">
        <f t="shared" si="48"/>
        <v>1500</v>
      </c>
      <c r="I125" s="147">
        <f t="shared" si="48"/>
        <v>1500</v>
      </c>
      <c r="J125" s="147">
        <f t="shared" si="48"/>
        <v>1500</v>
      </c>
      <c r="K125" s="147">
        <f t="shared" si="48"/>
        <v>1500</v>
      </c>
      <c r="L125" s="147">
        <f t="shared" si="48"/>
        <v>1500</v>
      </c>
      <c r="M125" s="147">
        <f t="shared" si="48"/>
        <v>1500</v>
      </c>
    </row>
    <row r="126" spans="2:16" s="17" customFormat="1" ht="15" x14ac:dyDescent="0.25">
      <c r="B126" s="343"/>
      <c r="C126" s="146" t="s">
        <v>26</v>
      </c>
      <c r="D126" s="147">
        <f>+D95</f>
        <v>0</v>
      </c>
      <c r="E126" s="147">
        <f>E125-D125</f>
        <v>500</v>
      </c>
      <c r="F126" s="147">
        <f t="shared" ref="F126" si="49">F125-E125</f>
        <v>250</v>
      </c>
      <c r="G126" s="147">
        <f t="shared" ref="G126" si="50">G125-F125</f>
        <v>250</v>
      </c>
      <c r="H126" s="147">
        <f t="shared" ref="H126" si="51">H125-G125</f>
        <v>0</v>
      </c>
      <c r="I126" s="147">
        <f t="shared" ref="I126" si="52">I125-H125</f>
        <v>0</v>
      </c>
      <c r="J126" s="147">
        <f t="shared" ref="J126" si="53">J125-I125</f>
        <v>0</v>
      </c>
      <c r="K126" s="147">
        <f t="shared" ref="K126" si="54">K125-J125</f>
        <v>0</v>
      </c>
      <c r="L126" s="147">
        <f t="shared" ref="L126" si="55">L125-K125</f>
        <v>0</v>
      </c>
      <c r="M126" s="147">
        <f t="shared" ref="M126" si="56">M125-L125</f>
        <v>0</v>
      </c>
    </row>
    <row r="127" spans="2:16" s="17" customFormat="1" ht="15" x14ac:dyDescent="0.25">
      <c r="B127" s="343"/>
      <c r="C127" s="146" t="s">
        <v>87</v>
      </c>
      <c r="D127" s="148">
        <f t="shared" ref="D127:M127" si="57">IF(ISERROR(+VLOOKUP(D125,Staffel3,6,TRUE)),0,+VLOOKUP(D125,Staffel3,6,TRUE))</f>
        <v>0</v>
      </c>
      <c r="E127" s="148">
        <f t="shared" si="57"/>
        <v>0</v>
      </c>
      <c r="F127" s="148">
        <f t="shared" si="57"/>
        <v>0</v>
      </c>
      <c r="G127" s="148">
        <f t="shared" si="57"/>
        <v>0</v>
      </c>
      <c r="H127" s="148">
        <f t="shared" si="57"/>
        <v>0</v>
      </c>
      <c r="I127" s="148">
        <f t="shared" si="57"/>
        <v>0</v>
      </c>
      <c r="J127" s="148">
        <f t="shared" si="57"/>
        <v>0</v>
      </c>
      <c r="K127" s="148">
        <f t="shared" si="57"/>
        <v>0</v>
      </c>
      <c r="L127" s="148">
        <f t="shared" si="57"/>
        <v>0</v>
      </c>
      <c r="M127" s="148">
        <f t="shared" si="57"/>
        <v>0</v>
      </c>
    </row>
    <row r="128" spans="2:16" s="17" customFormat="1" ht="15" x14ac:dyDescent="0.25">
      <c r="B128" s="343"/>
      <c r="C128" s="146" t="s">
        <v>88</v>
      </c>
      <c r="D128" s="149">
        <f>IF(ISERROR(+D127*D125),0,+D127*D125)</f>
        <v>0</v>
      </c>
      <c r="E128" s="149">
        <f t="shared" ref="E128:G128" si="58">IF(ISERROR(+E127*E125),0,+E127*E125)</f>
        <v>0</v>
      </c>
      <c r="F128" s="149">
        <f t="shared" si="58"/>
        <v>0</v>
      </c>
      <c r="G128" s="149">
        <f t="shared" si="58"/>
        <v>0</v>
      </c>
      <c r="H128" s="149">
        <f t="shared" ref="H128:M128" si="59">IF(ISERROR(+H127*H125),0,+H127*H125)</f>
        <v>0</v>
      </c>
      <c r="I128" s="149">
        <f t="shared" si="59"/>
        <v>0</v>
      </c>
      <c r="J128" s="149">
        <f t="shared" si="59"/>
        <v>0</v>
      </c>
      <c r="K128" s="149">
        <f t="shared" si="59"/>
        <v>0</v>
      </c>
      <c r="L128" s="149">
        <f t="shared" si="59"/>
        <v>0</v>
      </c>
      <c r="M128" s="149">
        <f t="shared" si="59"/>
        <v>0</v>
      </c>
    </row>
    <row r="129" spans="2:13" s="17" customFormat="1" ht="15" x14ac:dyDescent="0.25">
      <c r="B129" s="343"/>
      <c r="C129" s="146"/>
      <c r="D129" s="149"/>
      <c r="E129" s="149"/>
      <c r="F129" s="149"/>
      <c r="G129" s="149"/>
      <c r="H129" s="149"/>
      <c r="I129" s="149"/>
      <c r="J129" s="149"/>
      <c r="K129" s="149"/>
      <c r="L129" s="149"/>
      <c r="M129" s="149"/>
    </row>
    <row r="130" spans="2:13" s="17" customFormat="1" ht="15.75" thickBot="1" x14ac:dyDescent="0.3">
      <c r="B130" s="343"/>
      <c r="C130" s="137" t="s">
        <v>97</v>
      </c>
      <c r="D130" s="150">
        <f>+D128</f>
        <v>0</v>
      </c>
      <c r="E130" s="150">
        <f>+E128</f>
        <v>0</v>
      </c>
      <c r="F130" s="150">
        <f>+F128</f>
        <v>0</v>
      </c>
      <c r="G130" s="150">
        <f>+G128</f>
        <v>0</v>
      </c>
      <c r="H130" s="150">
        <f t="shared" ref="H130:M130" si="60">+H128</f>
        <v>0</v>
      </c>
      <c r="I130" s="150">
        <f t="shared" si="60"/>
        <v>0</v>
      </c>
      <c r="J130" s="150">
        <f t="shared" si="60"/>
        <v>0</v>
      </c>
      <c r="K130" s="150">
        <f t="shared" si="60"/>
        <v>0</v>
      </c>
      <c r="L130" s="150">
        <f t="shared" si="60"/>
        <v>0</v>
      </c>
      <c r="M130" s="150">
        <f t="shared" si="60"/>
        <v>0</v>
      </c>
    </row>
    <row r="131" spans="2:13" s="17" customFormat="1" ht="16.5" thickTop="1" x14ac:dyDescent="0.25">
      <c r="B131" s="343"/>
      <c r="C131" s="112"/>
      <c r="D131" s="112"/>
      <c r="E131" s="112"/>
      <c r="F131" s="112"/>
      <c r="G131" s="112"/>
      <c r="H131" s="112"/>
      <c r="I131" s="112"/>
      <c r="J131" s="112"/>
      <c r="K131" s="112"/>
      <c r="L131" s="75"/>
      <c r="M131" s="75"/>
    </row>
    <row r="132" spans="2:13" s="17" customFormat="1" ht="15.75" x14ac:dyDescent="0.25">
      <c r="B132" s="343"/>
      <c r="C132" s="151" t="s">
        <v>118</v>
      </c>
      <c r="D132" s="152">
        <f>SUM(D130:M130)</f>
        <v>0</v>
      </c>
      <c r="E132" s="112" t="s">
        <v>0</v>
      </c>
      <c r="F132" s="112"/>
      <c r="G132" s="112"/>
      <c r="H132" s="112"/>
      <c r="I132" s="112"/>
      <c r="J132" s="112"/>
      <c r="K132" s="112"/>
      <c r="L132" s="75"/>
      <c r="M132" s="75"/>
    </row>
    <row r="133" spans="2:13" s="17" customFormat="1" ht="15.75" thickBot="1" x14ac:dyDescent="0.3">
      <c r="B133" s="343"/>
      <c r="C133" s="11"/>
      <c r="D133" s="12"/>
      <c r="E133" s="12"/>
      <c r="F133" s="13"/>
      <c r="G133" s="12"/>
      <c r="H133" s="12"/>
      <c r="I133" s="12"/>
      <c r="J133" s="12"/>
      <c r="K133" s="12"/>
      <c r="L133" s="12"/>
      <c r="M133" s="12"/>
    </row>
    <row r="134" spans="2:13" s="17" customFormat="1" ht="15" x14ac:dyDescent="0.25">
      <c r="B134" s="343"/>
      <c r="C134" s="14"/>
      <c r="D134" s="15"/>
      <c r="E134" s="15"/>
      <c r="F134" s="16"/>
      <c r="G134" s="15"/>
      <c r="H134" s="15"/>
      <c r="I134" s="15"/>
      <c r="J134" s="15"/>
      <c r="K134" s="15"/>
      <c r="L134" s="15"/>
      <c r="M134" s="15"/>
    </row>
    <row r="135" spans="2:13" s="17" customFormat="1" ht="15.75" x14ac:dyDescent="0.25">
      <c r="B135" s="344">
        <v>2</v>
      </c>
      <c r="C135" s="109" t="s">
        <v>98</v>
      </c>
      <c r="D135" s="110"/>
      <c r="E135" s="110"/>
      <c r="F135" s="110"/>
      <c r="G135" s="110"/>
      <c r="H135" s="111"/>
      <c r="I135" s="112"/>
      <c r="J135" s="112"/>
      <c r="K135" s="112"/>
      <c r="L135" s="75"/>
      <c r="M135" s="75"/>
    </row>
    <row r="136" spans="2:13" s="17" customFormat="1" ht="15.75" x14ac:dyDescent="0.25">
      <c r="B136" s="343"/>
      <c r="C136" s="112"/>
      <c r="D136" s="112"/>
      <c r="E136" s="112"/>
      <c r="F136" s="112"/>
      <c r="G136" s="112"/>
      <c r="H136" s="112"/>
      <c r="I136" s="112"/>
      <c r="J136" s="112"/>
      <c r="K136" s="112"/>
      <c r="L136" s="75"/>
      <c r="M136" s="75"/>
    </row>
    <row r="137" spans="2:13" s="17" customFormat="1" ht="15.75" x14ac:dyDescent="0.25">
      <c r="B137" s="343"/>
      <c r="C137" s="340" t="s">
        <v>0</v>
      </c>
      <c r="D137" s="113" t="s">
        <v>192</v>
      </c>
      <c r="E137" s="114"/>
      <c r="F137" s="114"/>
      <c r="G137" s="114"/>
      <c r="H137" s="153"/>
      <c r="I137" s="112"/>
      <c r="J137" s="112"/>
      <c r="K137" s="112"/>
      <c r="L137" s="75"/>
    </row>
    <row r="138" spans="2:13" s="17" customFormat="1" ht="15.75" x14ac:dyDescent="0.25">
      <c r="B138" s="343"/>
      <c r="C138" s="115" t="s">
        <v>99</v>
      </c>
      <c r="D138" s="154" t="s">
        <v>39</v>
      </c>
      <c r="E138" s="116"/>
      <c r="F138" s="116"/>
      <c r="G138" s="116"/>
      <c r="H138" s="117"/>
      <c r="I138" s="112"/>
      <c r="J138" s="112"/>
      <c r="K138" s="112"/>
      <c r="L138" s="75"/>
    </row>
    <row r="139" spans="2:13" s="17" customFormat="1" ht="33" customHeight="1" x14ac:dyDescent="0.25">
      <c r="B139" s="343"/>
      <c r="C139" s="155" t="s">
        <v>100</v>
      </c>
      <c r="D139" s="255"/>
      <c r="E139" s="371" t="s">
        <v>101</v>
      </c>
      <c r="F139" s="372"/>
      <c r="G139" s="372"/>
      <c r="H139" s="373"/>
      <c r="I139" s="112"/>
      <c r="J139" s="112"/>
      <c r="K139" s="112"/>
      <c r="L139" s="75"/>
    </row>
    <row r="140" spans="2:13" s="17" customFormat="1" ht="15.75" x14ac:dyDescent="0.25">
      <c r="B140" s="343"/>
      <c r="C140" s="112"/>
      <c r="D140" s="112"/>
      <c r="E140" s="112"/>
      <c r="F140" s="112"/>
      <c r="G140" s="112"/>
      <c r="H140" s="112"/>
      <c r="I140" s="112"/>
      <c r="J140" s="112"/>
      <c r="K140" s="112"/>
      <c r="L140" s="75"/>
      <c r="M140" s="75"/>
    </row>
    <row r="141" spans="2:13" s="17" customFormat="1" ht="15.75" x14ac:dyDescent="0.25">
      <c r="B141" s="343"/>
      <c r="C141" s="109" t="s">
        <v>100</v>
      </c>
      <c r="D141" s="157" t="str">
        <f t="shared" ref="D141:M141" si="61">D52</f>
        <v>jaar 1</v>
      </c>
      <c r="E141" s="157" t="str">
        <f t="shared" si="61"/>
        <v>jaar 2</v>
      </c>
      <c r="F141" s="157" t="str">
        <f>F52</f>
        <v>jaar 3</v>
      </c>
      <c r="G141" s="158" t="str">
        <f t="shared" si="61"/>
        <v>jaar 4</v>
      </c>
      <c r="H141" s="158" t="str">
        <f t="shared" si="61"/>
        <v>jaar 5</v>
      </c>
      <c r="I141" s="158" t="str">
        <f t="shared" si="61"/>
        <v>jaar 6</v>
      </c>
      <c r="J141" s="158" t="str">
        <f t="shared" si="61"/>
        <v>jaar 7</v>
      </c>
      <c r="K141" s="158" t="str">
        <f t="shared" si="61"/>
        <v>jaar 8</v>
      </c>
      <c r="L141" s="158" t="str">
        <f t="shared" si="61"/>
        <v>jaar 9</v>
      </c>
      <c r="M141" s="158" t="str">
        <f t="shared" si="61"/>
        <v>jaar 10</v>
      </c>
    </row>
    <row r="142" spans="2:13" s="17" customFormat="1" ht="15" x14ac:dyDescent="0.25">
      <c r="B142" s="343"/>
      <c r="C142" s="146" t="s">
        <v>54</v>
      </c>
      <c r="D142" s="147">
        <f t="shared" ref="D142:M142" si="62">D23</f>
        <v>680</v>
      </c>
      <c r="E142" s="147">
        <f t="shared" si="62"/>
        <v>1352</v>
      </c>
      <c r="F142" s="147">
        <f t="shared" si="62"/>
        <v>1602</v>
      </c>
      <c r="G142" s="147">
        <f t="shared" si="62"/>
        <v>1852</v>
      </c>
      <c r="H142" s="147">
        <f t="shared" si="62"/>
        <v>1852</v>
      </c>
      <c r="I142" s="147">
        <f t="shared" si="62"/>
        <v>1852</v>
      </c>
      <c r="J142" s="147">
        <f t="shared" si="62"/>
        <v>1852</v>
      </c>
      <c r="K142" s="147">
        <f t="shared" si="62"/>
        <v>1852</v>
      </c>
      <c r="L142" s="147">
        <f t="shared" si="62"/>
        <v>1852</v>
      </c>
      <c r="M142" s="147">
        <f t="shared" si="62"/>
        <v>1852</v>
      </c>
    </row>
    <row r="143" spans="2:13" s="17" customFormat="1" ht="15.75" thickBot="1" x14ac:dyDescent="0.3">
      <c r="B143" s="343"/>
      <c r="C143" s="146" t="s">
        <v>44</v>
      </c>
      <c r="D143" s="150">
        <f>$D$139</f>
        <v>0</v>
      </c>
      <c r="E143" s="150">
        <f>$D$139</f>
        <v>0</v>
      </c>
      <c r="F143" s="150">
        <f t="shared" ref="F143:M143" si="63">$D$139</f>
        <v>0</v>
      </c>
      <c r="G143" s="150">
        <f t="shared" si="63"/>
        <v>0</v>
      </c>
      <c r="H143" s="150">
        <f t="shared" si="63"/>
        <v>0</v>
      </c>
      <c r="I143" s="150">
        <f t="shared" si="63"/>
        <v>0</v>
      </c>
      <c r="J143" s="150">
        <f t="shared" si="63"/>
        <v>0</v>
      </c>
      <c r="K143" s="150">
        <f t="shared" si="63"/>
        <v>0</v>
      </c>
      <c r="L143" s="150">
        <f t="shared" si="63"/>
        <v>0</v>
      </c>
      <c r="M143" s="150">
        <f t="shared" si="63"/>
        <v>0</v>
      </c>
    </row>
    <row r="144" spans="2:13" s="17" customFormat="1" ht="16.5" thickTop="1" x14ac:dyDescent="0.25">
      <c r="B144" s="343"/>
      <c r="C144" s="159"/>
      <c r="D144" s="159"/>
      <c r="E144" s="112"/>
      <c r="F144" s="112"/>
      <c r="G144" s="112"/>
      <c r="H144" s="112"/>
      <c r="I144" s="112"/>
      <c r="J144" s="112"/>
      <c r="K144" s="75"/>
    </row>
    <row r="145" spans="2:13" s="17" customFormat="1" ht="15" x14ac:dyDescent="0.25">
      <c r="B145" s="343"/>
      <c r="C145" s="180" t="s">
        <v>125</v>
      </c>
      <c r="D145" s="181">
        <f t="shared" ref="D145:M145" si="64">SUM(D57,D93,D130)</f>
        <v>0</v>
      </c>
      <c r="E145" s="181">
        <f t="shared" si="64"/>
        <v>0</v>
      </c>
      <c r="F145" s="181">
        <f t="shared" si="64"/>
        <v>0</v>
      </c>
      <c r="G145" s="181">
        <f t="shared" si="64"/>
        <v>0</v>
      </c>
      <c r="H145" s="181">
        <f t="shared" si="64"/>
        <v>0</v>
      </c>
      <c r="I145" s="181">
        <f t="shared" si="64"/>
        <v>0</v>
      </c>
      <c r="J145" s="181">
        <f t="shared" si="64"/>
        <v>0</v>
      </c>
      <c r="K145" s="181">
        <f t="shared" si="64"/>
        <v>0</v>
      </c>
      <c r="L145" s="181">
        <f t="shared" si="64"/>
        <v>0</v>
      </c>
      <c r="M145" s="181">
        <f t="shared" si="64"/>
        <v>0</v>
      </c>
    </row>
    <row r="146" spans="2:13" s="17" customFormat="1" ht="15.75" thickBot="1" x14ac:dyDescent="0.3">
      <c r="B146" s="343"/>
      <c r="C146" s="11"/>
      <c r="D146" s="12"/>
      <c r="E146" s="12"/>
      <c r="F146" s="13"/>
      <c r="G146" s="12"/>
      <c r="H146" s="12"/>
      <c r="I146" s="12"/>
      <c r="J146" s="12"/>
      <c r="K146" s="12"/>
      <c r="L146" s="12"/>
      <c r="M146" s="12"/>
    </row>
    <row r="147" spans="2:13" s="17" customFormat="1" ht="15" x14ac:dyDescent="0.25">
      <c r="B147" s="343"/>
      <c r="C147" s="112"/>
      <c r="D147" s="112"/>
      <c r="E147" s="112"/>
      <c r="F147" s="112"/>
      <c r="G147" s="112"/>
      <c r="H147" s="112"/>
      <c r="I147" s="112"/>
      <c r="J147" s="112"/>
      <c r="K147" s="112"/>
      <c r="L147" s="112"/>
      <c r="M147" s="112"/>
    </row>
    <row r="148" spans="2:13" s="17" customFormat="1" ht="15" x14ac:dyDescent="0.25">
      <c r="B148" s="343"/>
      <c r="C148" s="112" t="s">
        <v>56</v>
      </c>
      <c r="D148" s="160" t="str">
        <f>D141</f>
        <v>jaar 1</v>
      </c>
      <c r="E148" s="157" t="str">
        <f t="shared" ref="E148:G148" si="65">E141</f>
        <v>jaar 2</v>
      </c>
      <c r="F148" s="157" t="str">
        <f t="shared" si="65"/>
        <v>jaar 3</v>
      </c>
      <c r="G148" s="158" t="str">
        <f t="shared" si="65"/>
        <v>jaar 4</v>
      </c>
      <c r="H148" s="158" t="str">
        <f t="shared" ref="H148:M148" si="66">H141</f>
        <v>jaar 5</v>
      </c>
      <c r="I148" s="158" t="str">
        <f t="shared" si="66"/>
        <v>jaar 6</v>
      </c>
      <c r="J148" s="158" t="str">
        <f t="shared" si="66"/>
        <v>jaar 7</v>
      </c>
      <c r="K148" s="158" t="str">
        <f t="shared" si="66"/>
        <v>jaar 8</v>
      </c>
      <c r="L148" s="158" t="str">
        <f t="shared" si="66"/>
        <v>jaar 9</v>
      </c>
      <c r="M148" s="158" t="str">
        <f t="shared" si="66"/>
        <v>jaar 10</v>
      </c>
    </row>
    <row r="149" spans="2:13" s="17" customFormat="1" ht="15.75" thickBot="1" x14ac:dyDescent="0.3">
      <c r="B149" s="343"/>
      <c r="C149" s="146" t="s">
        <v>190</v>
      </c>
      <c r="D149" s="150">
        <f t="shared" ref="D149:M149" si="67">IF(OR((D57+D93+D130)=0,D143=0),D57+D93+D130+D143,MIN(D57+D93+D130,D143))</f>
        <v>0</v>
      </c>
      <c r="E149" s="150">
        <f t="shared" si="67"/>
        <v>0</v>
      </c>
      <c r="F149" s="150">
        <f t="shared" si="67"/>
        <v>0</v>
      </c>
      <c r="G149" s="150">
        <f t="shared" si="67"/>
        <v>0</v>
      </c>
      <c r="H149" s="150">
        <f t="shared" si="67"/>
        <v>0</v>
      </c>
      <c r="I149" s="150">
        <f t="shared" si="67"/>
        <v>0</v>
      </c>
      <c r="J149" s="150">
        <f t="shared" si="67"/>
        <v>0</v>
      </c>
      <c r="K149" s="150">
        <f t="shared" si="67"/>
        <v>0</v>
      </c>
      <c r="L149" s="150">
        <f t="shared" si="67"/>
        <v>0</v>
      </c>
      <c r="M149" s="150">
        <f t="shared" si="67"/>
        <v>0</v>
      </c>
    </row>
    <row r="150" spans="2:13" s="17" customFormat="1" ht="16.5" thickTop="1" x14ac:dyDescent="0.25">
      <c r="B150" s="343"/>
      <c r="C150" s="112"/>
      <c r="D150" s="112"/>
      <c r="E150" s="112"/>
      <c r="F150" s="112"/>
      <c r="G150" s="112"/>
      <c r="H150" s="112"/>
      <c r="I150" s="112"/>
      <c r="J150" s="112"/>
      <c r="K150" s="112"/>
      <c r="L150" s="75"/>
      <c r="M150" s="75"/>
    </row>
    <row r="151" spans="2:13" s="17" customFormat="1" ht="15.75" x14ac:dyDescent="0.25">
      <c r="B151" s="343"/>
      <c r="C151" s="256" t="s">
        <v>126</v>
      </c>
      <c r="D151" s="161">
        <f>SUM(D149:M149)</f>
        <v>0</v>
      </c>
      <c r="E151" s="112"/>
      <c r="F151" s="112"/>
      <c r="G151" s="112"/>
      <c r="H151" s="112"/>
      <c r="I151" s="112"/>
      <c r="J151" s="112"/>
      <c r="K151" s="112"/>
      <c r="L151" s="75"/>
      <c r="M151" s="75"/>
    </row>
    <row r="152" spans="2:13" s="17" customFormat="1" ht="15.75" x14ac:dyDescent="0.25">
      <c r="B152" s="343"/>
      <c r="C152" s="112"/>
      <c r="D152" s="112"/>
      <c r="E152" s="112"/>
      <c r="F152" s="112"/>
      <c r="G152" s="112"/>
      <c r="H152" s="112"/>
      <c r="I152" s="112"/>
      <c r="J152" s="112"/>
      <c r="K152" s="112"/>
      <c r="L152" s="75"/>
      <c r="M152" s="75"/>
    </row>
    <row r="153" spans="2:13" s="17" customFormat="1" ht="15.75" hidden="1" x14ac:dyDescent="0.25">
      <c r="B153" s="343"/>
      <c r="C153" s="112"/>
      <c r="D153" s="112"/>
      <c r="E153" s="112"/>
      <c r="F153" s="112"/>
      <c r="G153" s="112"/>
      <c r="H153" s="112"/>
      <c r="I153" s="112"/>
      <c r="J153" s="112"/>
      <c r="K153" s="112"/>
      <c r="L153" s="75"/>
      <c r="M153" s="75"/>
    </row>
    <row r="154" spans="2:13" s="17" customFormat="1" ht="15.75" hidden="1" x14ac:dyDescent="0.25">
      <c r="B154" s="343"/>
      <c r="C154" s="112"/>
      <c r="D154" s="112"/>
      <c r="E154" s="112"/>
      <c r="F154" s="112"/>
      <c r="G154" s="112"/>
      <c r="H154" s="112"/>
      <c r="I154" s="112"/>
      <c r="J154" s="112"/>
      <c r="K154" s="112"/>
      <c r="L154" s="75"/>
      <c r="M154" s="75"/>
    </row>
    <row r="155" spans="2:13" s="17" customFormat="1" ht="15.75" hidden="1" x14ac:dyDescent="0.25">
      <c r="B155" s="343"/>
      <c r="C155" s="112"/>
      <c r="D155" s="112"/>
      <c r="E155" s="112"/>
      <c r="F155" s="112"/>
      <c r="G155" s="112"/>
      <c r="H155" s="112"/>
      <c r="I155" s="112"/>
      <c r="J155" s="112"/>
      <c r="K155" s="112"/>
      <c r="L155" s="75"/>
      <c r="M155" s="75"/>
    </row>
    <row r="156" spans="2:13" s="17" customFormat="1" ht="15.75" hidden="1" x14ac:dyDescent="0.25">
      <c r="B156" s="343"/>
      <c r="C156" s="112"/>
      <c r="D156" s="112"/>
      <c r="E156" s="112"/>
      <c r="F156" s="112"/>
      <c r="G156" s="112"/>
      <c r="H156" s="112"/>
      <c r="I156" s="112"/>
      <c r="J156" s="112"/>
      <c r="K156" s="112"/>
      <c r="L156" s="75"/>
      <c r="M156" s="75"/>
    </row>
    <row r="157" spans="2:13" s="17" customFormat="1" ht="15.75" hidden="1" x14ac:dyDescent="0.25">
      <c r="B157" s="343"/>
      <c r="C157" s="112"/>
      <c r="D157" s="112"/>
      <c r="E157" s="112"/>
      <c r="F157" s="112"/>
      <c r="G157" s="112"/>
      <c r="H157" s="112"/>
      <c r="I157" s="112"/>
      <c r="J157" s="112"/>
      <c r="K157" s="112"/>
      <c r="L157" s="75"/>
      <c r="M157" s="75"/>
    </row>
    <row r="158" spans="2:13" s="17" customFormat="1" ht="15.75" hidden="1" x14ac:dyDescent="0.25">
      <c r="B158" s="343"/>
      <c r="C158" s="112"/>
      <c r="D158" s="112"/>
      <c r="E158" s="112"/>
      <c r="F158" s="112"/>
      <c r="G158" s="112"/>
      <c r="H158" s="112"/>
      <c r="I158" s="112"/>
      <c r="J158" s="112"/>
      <c r="K158" s="112"/>
      <c r="L158" s="75"/>
      <c r="M158" s="75"/>
    </row>
    <row r="159" spans="2:13" s="17" customFormat="1" ht="15.75" hidden="1" x14ac:dyDescent="0.25">
      <c r="B159" s="343"/>
      <c r="C159" s="112"/>
      <c r="D159" s="112"/>
      <c r="E159" s="112"/>
      <c r="F159" s="112"/>
      <c r="G159" s="112"/>
      <c r="H159" s="112"/>
      <c r="I159" s="112"/>
      <c r="J159" s="112"/>
      <c r="K159" s="112"/>
      <c r="L159" s="75"/>
      <c r="M159" s="75"/>
    </row>
    <row r="160" spans="2:13" s="17" customFormat="1" ht="15.75" hidden="1" x14ac:dyDescent="0.25">
      <c r="B160" s="343"/>
      <c r="C160" s="112"/>
      <c r="D160" s="112"/>
      <c r="E160" s="112"/>
      <c r="F160" s="112"/>
      <c r="G160" s="112"/>
      <c r="H160" s="112"/>
      <c r="I160" s="112"/>
      <c r="J160" s="112"/>
      <c r="K160" s="112"/>
      <c r="L160" s="75"/>
      <c r="M160" s="75"/>
    </row>
    <row r="161" spans="2:13" s="17" customFormat="1" ht="15.75" hidden="1" x14ac:dyDescent="0.25">
      <c r="B161" s="343"/>
      <c r="C161" s="112"/>
      <c r="D161" s="112"/>
      <c r="E161" s="112"/>
      <c r="F161" s="112"/>
      <c r="G161" s="112"/>
      <c r="H161" s="112"/>
      <c r="I161" s="112"/>
      <c r="J161" s="112"/>
      <c r="K161" s="112"/>
      <c r="L161" s="75"/>
      <c r="M161" s="75"/>
    </row>
    <row r="162" spans="2:13" s="17" customFormat="1" ht="15.75" hidden="1" x14ac:dyDescent="0.25">
      <c r="B162" s="343"/>
      <c r="C162" s="112"/>
      <c r="D162" s="112"/>
      <c r="E162" s="112"/>
      <c r="F162" s="112"/>
      <c r="G162" s="112"/>
      <c r="H162" s="112"/>
      <c r="I162" s="112"/>
      <c r="J162" s="112"/>
      <c r="K162" s="112"/>
      <c r="L162" s="75"/>
      <c r="M162" s="75"/>
    </row>
    <row r="163" spans="2:13" s="17" customFormat="1" ht="15.75" hidden="1" x14ac:dyDescent="0.25">
      <c r="B163" s="343"/>
      <c r="C163" s="112"/>
      <c r="D163" s="112"/>
      <c r="E163" s="112"/>
      <c r="F163" s="112"/>
      <c r="G163" s="112"/>
      <c r="H163" s="112"/>
      <c r="I163" s="112"/>
      <c r="J163" s="112"/>
      <c r="K163" s="112"/>
      <c r="L163" s="75"/>
      <c r="M163" s="75"/>
    </row>
    <row r="164" spans="2:13" s="17" customFormat="1" ht="15.75" hidden="1" x14ac:dyDescent="0.25">
      <c r="B164" s="343"/>
      <c r="C164" s="112"/>
      <c r="D164" s="112"/>
      <c r="E164" s="112"/>
      <c r="F164" s="112"/>
      <c r="G164" s="112"/>
      <c r="H164" s="112"/>
      <c r="I164" s="112"/>
      <c r="J164" s="112"/>
      <c r="K164" s="112"/>
      <c r="L164" s="75"/>
      <c r="M164" s="75"/>
    </row>
    <row r="165" spans="2:13" s="17" customFormat="1" ht="15.75" hidden="1" x14ac:dyDescent="0.25">
      <c r="B165" s="343"/>
      <c r="C165" s="112"/>
      <c r="D165" s="112"/>
      <c r="E165" s="112"/>
      <c r="F165" s="112"/>
      <c r="G165" s="112"/>
      <c r="H165" s="112"/>
      <c r="I165" s="112"/>
      <c r="J165" s="112"/>
      <c r="K165" s="112"/>
      <c r="L165" s="75"/>
      <c r="M165" s="75"/>
    </row>
    <row r="166" spans="2:13" s="17" customFormat="1" ht="15.75" hidden="1" x14ac:dyDescent="0.25">
      <c r="B166" s="343"/>
      <c r="C166" s="112"/>
      <c r="D166" s="112"/>
      <c r="E166" s="112"/>
      <c r="F166" s="112"/>
      <c r="G166" s="112"/>
      <c r="H166" s="112"/>
      <c r="I166" s="112"/>
      <c r="J166" s="112"/>
      <c r="K166" s="112"/>
      <c r="L166" s="75"/>
      <c r="M166" s="75"/>
    </row>
    <row r="167" spans="2:13" s="17" customFormat="1" ht="15.75" hidden="1" x14ac:dyDescent="0.25">
      <c r="B167" s="343"/>
      <c r="C167" s="112"/>
      <c r="D167" s="112"/>
      <c r="E167" s="112"/>
      <c r="F167" s="112"/>
      <c r="G167" s="112"/>
      <c r="H167" s="112"/>
      <c r="I167" s="112"/>
      <c r="J167" s="112"/>
      <c r="K167" s="112"/>
      <c r="L167" s="75"/>
      <c r="M167" s="75"/>
    </row>
    <row r="168" spans="2:13" s="17" customFormat="1" ht="15.75" hidden="1" x14ac:dyDescent="0.25">
      <c r="B168" s="343"/>
      <c r="C168" s="112"/>
      <c r="D168" s="112"/>
      <c r="E168" s="112"/>
      <c r="F168" s="112"/>
      <c r="G168" s="112"/>
      <c r="H168" s="112"/>
      <c r="I168" s="112"/>
      <c r="J168" s="112"/>
      <c r="K168" s="112"/>
      <c r="L168" s="75"/>
      <c r="M168" s="75"/>
    </row>
    <row r="169" spans="2:13" s="17" customFormat="1" ht="15.75" hidden="1" x14ac:dyDescent="0.25">
      <c r="B169" s="343"/>
      <c r="C169" s="112"/>
      <c r="D169" s="112"/>
      <c r="E169" s="112"/>
      <c r="F169" s="112"/>
      <c r="G169" s="112"/>
      <c r="H169" s="112"/>
      <c r="I169" s="112"/>
      <c r="J169" s="112"/>
      <c r="K169" s="112"/>
      <c r="L169" s="75"/>
      <c r="M169" s="75"/>
    </row>
    <row r="170" spans="2:13" s="17" customFormat="1" ht="15.75" hidden="1" x14ac:dyDescent="0.25">
      <c r="B170" s="343"/>
      <c r="C170" s="112"/>
      <c r="D170" s="112"/>
      <c r="E170" s="112"/>
      <c r="F170" s="112"/>
      <c r="G170" s="112"/>
      <c r="H170" s="112"/>
      <c r="I170" s="112"/>
      <c r="J170" s="112"/>
      <c r="K170" s="112"/>
      <c r="L170" s="75"/>
      <c r="M170" s="75"/>
    </row>
    <row r="171" spans="2:13" s="17" customFormat="1" ht="15.75" hidden="1" x14ac:dyDescent="0.25">
      <c r="B171" s="343"/>
      <c r="C171" s="112"/>
      <c r="D171" s="112"/>
      <c r="E171" s="112"/>
      <c r="F171" s="112"/>
      <c r="G171" s="112"/>
      <c r="H171" s="112"/>
      <c r="I171" s="112"/>
      <c r="J171" s="112"/>
      <c r="K171" s="112"/>
      <c r="L171" s="75"/>
      <c r="M171" s="75"/>
    </row>
    <row r="172" spans="2:13" s="17" customFormat="1" ht="15.75" hidden="1" x14ac:dyDescent="0.25">
      <c r="B172" s="343"/>
      <c r="C172" s="112"/>
      <c r="D172" s="112"/>
      <c r="E172" s="112"/>
      <c r="F172" s="112"/>
      <c r="G172" s="112"/>
      <c r="H172" s="112"/>
      <c r="I172" s="112"/>
      <c r="J172" s="112"/>
      <c r="K172" s="112"/>
      <c r="L172" s="75"/>
      <c r="M172" s="75"/>
    </row>
    <row r="173" spans="2:13" s="17" customFormat="1" ht="15.75" hidden="1" x14ac:dyDescent="0.25">
      <c r="B173" s="343"/>
      <c r="C173" s="112"/>
      <c r="D173" s="112"/>
      <c r="E173" s="112"/>
      <c r="F173" s="112"/>
      <c r="G173" s="112"/>
      <c r="H173" s="112"/>
      <c r="I173" s="112"/>
      <c r="J173" s="112"/>
      <c r="K173" s="112"/>
      <c r="L173" s="75"/>
      <c r="M173" s="75"/>
    </row>
    <row r="174" spans="2:13" s="17" customFormat="1" ht="15.75" hidden="1" x14ac:dyDescent="0.25">
      <c r="B174" s="343"/>
      <c r="C174" s="112"/>
      <c r="D174" s="112"/>
      <c r="E174" s="112"/>
      <c r="F174" s="112"/>
      <c r="G174" s="112"/>
      <c r="H174" s="112"/>
      <c r="I174" s="112"/>
      <c r="J174" s="112"/>
      <c r="K174" s="112"/>
      <c r="L174" s="75"/>
      <c r="M174" s="75"/>
    </row>
    <row r="175" spans="2:13" s="17" customFormat="1" ht="15.75" hidden="1" x14ac:dyDescent="0.25">
      <c r="B175" s="343"/>
      <c r="C175" s="112"/>
      <c r="D175" s="112"/>
      <c r="E175" s="112"/>
      <c r="F175" s="112"/>
      <c r="G175" s="112"/>
      <c r="H175" s="112"/>
      <c r="I175" s="112"/>
      <c r="J175" s="112"/>
      <c r="K175" s="112"/>
      <c r="L175" s="75"/>
      <c r="M175" s="75"/>
    </row>
    <row r="176" spans="2:13" s="17" customFormat="1" ht="15.75" hidden="1" x14ac:dyDescent="0.25">
      <c r="B176" s="343"/>
      <c r="C176" s="112"/>
      <c r="D176" s="112"/>
      <c r="E176" s="112"/>
      <c r="F176" s="112"/>
      <c r="G176" s="112"/>
      <c r="H176" s="112"/>
      <c r="I176" s="112"/>
      <c r="J176" s="112"/>
      <c r="K176" s="112"/>
      <c r="L176" s="75"/>
      <c r="M176" s="75"/>
    </row>
    <row r="177" spans="2:13" s="17" customFormat="1" ht="15.75" hidden="1" x14ac:dyDescent="0.25">
      <c r="B177" s="343"/>
      <c r="C177" s="112"/>
      <c r="D177" s="112"/>
      <c r="E177" s="112"/>
      <c r="F177" s="112"/>
      <c r="G177" s="112"/>
      <c r="H177" s="112"/>
      <c r="I177" s="112"/>
      <c r="J177" s="112"/>
      <c r="K177" s="112"/>
      <c r="L177" s="75"/>
      <c r="M177" s="75"/>
    </row>
    <row r="178" spans="2:13" s="17" customFormat="1" ht="15.75" hidden="1" x14ac:dyDescent="0.25">
      <c r="B178" s="343"/>
      <c r="C178" s="112"/>
      <c r="D178" s="112"/>
      <c r="E178" s="112"/>
      <c r="F178" s="112"/>
      <c r="G178" s="112"/>
      <c r="H178" s="112"/>
      <c r="I178" s="112"/>
      <c r="J178" s="112"/>
      <c r="K178" s="112"/>
      <c r="L178" s="75"/>
      <c r="M178" s="75"/>
    </row>
    <row r="179" spans="2:13" s="17" customFormat="1" ht="15.75" hidden="1" x14ac:dyDescent="0.25">
      <c r="B179" s="343"/>
      <c r="C179" s="112"/>
      <c r="D179" s="112"/>
      <c r="E179" s="112"/>
      <c r="F179" s="112"/>
      <c r="G179" s="112"/>
      <c r="H179" s="112"/>
      <c r="I179" s="112"/>
      <c r="J179" s="112"/>
      <c r="K179" s="112"/>
      <c r="L179" s="75"/>
      <c r="M179" s="75"/>
    </row>
    <row r="180" spans="2:13" s="17" customFormat="1" ht="15.75" hidden="1" x14ac:dyDescent="0.25">
      <c r="B180" s="343"/>
      <c r="C180" s="112"/>
      <c r="D180" s="112"/>
      <c r="E180" s="112"/>
      <c r="F180" s="112"/>
      <c r="G180" s="112"/>
      <c r="H180" s="112"/>
      <c r="I180" s="112"/>
      <c r="J180" s="112"/>
      <c r="K180" s="112"/>
      <c r="L180" s="75"/>
      <c r="M180" s="75"/>
    </row>
    <row r="181" spans="2:13" s="17" customFormat="1" ht="15.75" hidden="1" x14ac:dyDescent="0.25">
      <c r="B181" s="343"/>
      <c r="C181" s="112"/>
      <c r="D181" s="112"/>
      <c r="E181" s="112"/>
      <c r="F181" s="112"/>
      <c r="G181" s="112"/>
      <c r="H181" s="112"/>
      <c r="I181" s="112"/>
      <c r="J181" s="112"/>
      <c r="K181" s="112"/>
      <c r="L181" s="75"/>
      <c r="M181" s="75"/>
    </row>
    <row r="182" spans="2:13" s="17" customFormat="1" ht="15.75" hidden="1" x14ac:dyDescent="0.25">
      <c r="B182" s="343"/>
      <c r="C182" s="112"/>
      <c r="D182" s="112"/>
      <c r="E182" s="112"/>
      <c r="F182" s="112"/>
      <c r="G182" s="112"/>
      <c r="H182" s="112"/>
      <c r="I182" s="112"/>
      <c r="J182" s="112"/>
      <c r="K182" s="112"/>
      <c r="L182" s="75"/>
      <c r="M182" s="75"/>
    </row>
    <row r="183" spans="2:13" s="17" customFormat="1" ht="15.75" hidden="1" x14ac:dyDescent="0.25">
      <c r="B183" s="343"/>
      <c r="C183" s="112"/>
      <c r="D183" s="112"/>
      <c r="E183" s="112"/>
      <c r="F183" s="112"/>
      <c r="G183" s="112"/>
      <c r="H183" s="112"/>
      <c r="I183" s="112"/>
      <c r="J183" s="112"/>
      <c r="K183" s="112"/>
      <c r="L183" s="75"/>
      <c r="M183" s="75"/>
    </row>
    <row r="184" spans="2:13" s="17" customFormat="1" ht="15.75" hidden="1" x14ac:dyDescent="0.25">
      <c r="B184" s="343"/>
      <c r="C184" s="112"/>
      <c r="D184" s="112"/>
      <c r="E184" s="112"/>
      <c r="F184" s="112"/>
      <c r="G184" s="112"/>
      <c r="H184" s="112"/>
      <c r="I184" s="112"/>
      <c r="J184" s="112"/>
      <c r="K184" s="112"/>
      <c r="L184" s="75"/>
      <c r="M184" s="75"/>
    </row>
    <row r="185" spans="2:13" s="17" customFormat="1" ht="15.75" hidden="1" x14ac:dyDescent="0.25">
      <c r="B185" s="343"/>
      <c r="C185" s="112"/>
      <c r="D185" s="112"/>
      <c r="E185" s="112"/>
      <c r="F185" s="112"/>
      <c r="G185" s="112"/>
      <c r="H185" s="112"/>
      <c r="I185" s="112"/>
      <c r="J185" s="112"/>
      <c r="K185" s="112"/>
      <c r="L185" s="75"/>
      <c r="M185" s="75"/>
    </row>
    <row r="186" spans="2:13" s="17" customFormat="1" ht="15.75" hidden="1" x14ac:dyDescent="0.25">
      <c r="B186" s="343"/>
      <c r="C186" s="112"/>
      <c r="D186" s="112"/>
      <c r="E186" s="112"/>
      <c r="F186" s="112"/>
      <c r="G186" s="112"/>
      <c r="H186" s="112"/>
      <c r="I186" s="112"/>
      <c r="J186" s="112"/>
      <c r="K186" s="112"/>
      <c r="L186" s="75"/>
      <c r="M186" s="75"/>
    </row>
    <row r="187" spans="2:13" s="17" customFormat="1" ht="15.75" hidden="1" x14ac:dyDescent="0.25">
      <c r="B187" s="343"/>
      <c r="C187" s="112"/>
      <c r="D187" s="112"/>
      <c r="E187" s="112"/>
      <c r="F187" s="112"/>
      <c r="G187" s="112"/>
      <c r="H187" s="112"/>
      <c r="I187" s="112"/>
      <c r="J187" s="112"/>
      <c r="K187" s="112"/>
      <c r="L187" s="75"/>
      <c r="M187" s="75"/>
    </row>
    <row r="188" spans="2:13" s="17" customFormat="1" ht="15.75" hidden="1" x14ac:dyDescent="0.25">
      <c r="B188" s="343"/>
      <c r="C188" s="112"/>
      <c r="D188" s="112"/>
      <c r="E188" s="112"/>
      <c r="F188" s="112"/>
      <c r="G188" s="112"/>
      <c r="H188" s="112"/>
      <c r="I188" s="112"/>
      <c r="J188" s="112"/>
      <c r="K188" s="112"/>
      <c r="L188" s="75"/>
      <c r="M188" s="75"/>
    </row>
    <row r="189" spans="2:13" s="17" customFormat="1" ht="15.75" hidden="1" x14ac:dyDescent="0.25">
      <c r="B189" s="343"/>
      <c r="C189" s="112"/>
      <c r="D189" s="112"/>
      <c r="E189" s="112"/>
      <c r="F189" s="112"/>
      <c r="G189" s="112"/>
      <c r="H189" s="112"/>
      <c r="I189" s="112"/>
      <c r="J189" s="112"/>
      <c r="K189" s="112"/>
      <c r="L189" s="75"/>
      <c r="M189" s="75"/>
    </row>
    <row r="190" spans="2:13" s="17" customFormat="1" ht="15.75" hidden="1" x14ac:dyDescent="0.25">
      <c r="B190" s="343"/>
      <c r="C190" s="112"/>
      <c r="D190" s="112"/>
      <c r="E190" s="112"/>
      <c r="F190" s="112"/>
      <c r="G190" s="112"/>
      <c r="H190" s="112"/>
      <c r="I190" s="112"/>
      <c r="J190" s="112"/>
      <c r="K190" s="112"/>
      <c r="L190" s="75"/>
      <c r="M190" s="75"/>
    </row>
    <row r="191" spans="2:13" s="17" customFormat="1" ht="15.75" hidden="1" x14ac:dyDescent="0.25">
      <c r="B191" s="343"/>
      <c r="C191" s="112"/>
      <c r="D191" s="112"/>
      <c r="E191" s="112"/>
      <c r="F191" s="112"/>
      <c r="G191" s="112"/>
      <c r="H191" s="112"/>
      <c r="I191" s="112"/>
      <c r="J191" s="112"/>
      <c r="K191" s="112"/>
      <c r="L191" s="75"/>
      <c r="M191" s="75"/>
    </row>
    <row r="192" spans="2:13" s="17" customFormat="1" ht="15.75" hidden="1" x14ac:dyDescent="0.25">
      <c r="B192" s="343"/>
      <c r="C192" s="112"/>
      <c r="D192" s="112"/>
      <c r="E192" s="112"/>
      <c r="F192" s="112"/>
      <c r="G192" s="112"/>
      <c r="H192" s="112"/>
      <c r="I192" s="112"/>
      <c r="J192" s="112"/>
      <c r="K192" s="112"/>
      <c r="L192" s="75"/>
      <c r="M192" s="75"/>
    </row>
    <row r="193" spans="2:13" s="17" customFormat="1" ht="15.75" hidden="1" x14ac:dyDescent="0.25">
      <c r="B193" s="343"/>
      <c r="C193" s="112"/>
      <c r="D193" s="112"/>
      <c r="E193" s="112"/>
      <c r="F193" s="112"/>
      <c r="G193" s="112"/>
      <c r="H193" s="112"/>
      <c r="I193" s="112"/>
      <c r="J193" s="112"/>
      <c r="K193" s="112"/>
      <c r="L193" s="75"/>
      <c r="M193" s="75"/>
    </row>
    <row r="194" spans="2:13" s="17" customFormat="1" ht="15.75" hidden="1" x14ac:dyDescent="0.25">
      <c r="B194" s="343"/>
      <c r="C194" s="112"/>
      <c r="D194" s="112"/>
      <c r="E194" s="112"/>
      <c r="F194" s="112"/>
      <c r="G194" s="112"/>
      <c r="H194" s="112"/>
      <c r="I194" s="112"/>
      <c r="J194" s="112"/>
      <c r="K194" s="112"/>
      <c r="L194" s="75"/>
      <c r="M194" s="75"/>
    </row>
    <row r="195" spans="2:13" s="17" customFormat="1" ht="15.75" hidden="1" x14ac:dyDescent="0.25">
      <c r="B195" s="343"/>
      <c r="C195" s="112"/>
      <c r="D195" s="112"/>
      <c r="E195" s="112"/>
      <c r="F195" s="112"/>
      <c r="G195" s="112"/>
      <c r="H195" s="112"/>
      <c r="I195" s="112"/>
      <c r="J195" s="112"/>
      <c r="K195" s="112"/>
      <c r="L195" s="75"/>
      <c r="M195" s="75"/>
    </row>
    <row r="196" spans="2:13" s="17" customFormat="1" ht="15.75" hidden="1" x14ac:dyDescent="0.25">
      <c r="B196" s="343"/>
      <c r="C196" s="112"/>
      <c r="D196" s="112"/>
      <c r="E196" s="112"/>
      <c r="F196" s="112"/>
      <c r="G196" s="112"/>
      <c r="H196" s="112"/>
      <c r="I196" s="112"/>
      <c r="J196" s="112"/>
      <c r="K196" s="112"/>
      <c r="L196" s="75"/>
      <c r="M196" s="75"/>
    </row>
    <row r="197" spans="2:13" s="17" customFormat="1" ht="15.75" hidden="1" x14ac:dyDescent="0.25">
      <c r="B197" s="343"/>
      <c r="C197" s="112"/>
      <c r="D197" s="112"/>
      <c r="E197" s="112"/>
      <c r="F197" s="112"/>
      <c r="G197" s="112"/>
      <c r="H197" s="112"/>
      <c r="I197" s="112"/>
      <c r="J197" s="112"/>
      <c r="K197" s="112"/>
      <c r="L197" s="75"/>
      <c r="M197" s="75"/>
    </row>
    <row r="198" spans="2:13" s="17" customFormat="1" ht="15.75" hidden="1" x14ac:dyDescent="0.25">
      <c r="B198" s="343"/>
      <c r="C198" s="112"/>
      <c r="D198" s="112"/>
      <c r="E198" s="112"/>
      <c r="F198" s="112"/>
      <c r="G198" s="112"/>
      <c r="H198" s="112"/>
      <c r="I198" s="112"/>
      <c r="J198" s="112"/>
      <c r="K198" s="112"/>
      <c r="L198" s="75"/>
      <c r="M198" s="75"/>
    </row>
    <row r="199" spans="2:13" s="17" customFormat="1" ht="15.75" hidden="1" x14ac:dyDescent="0.25">
      <c r="B199" s="343"/>
      <c r="C199" s="112"/>
      <c r="D199" s="112"/>
      <c r="E199" s="112"/>
      <c r="F199" s="112"/>
      <c r="G199" s="112"/>
      <c r="H199" s="112"/>
      <c r="I199" s="112"/>
      <c r="J199" s="112"/>
      <c r="K199" s="112"/>
      <c r="L199" s="75"/>
      <c r="M199" s="75"/>
    </row>
    <row r="200" spans="2:13" s="17" customFormat="1" ht="15.75" hidden="1" x14ac:dyDescent="0.25">
      <c r="B200" s="343"/>
      <c r="C200" s="112"/>
      <c r="D200" s="112"/>
      <c r="E200" s="112"/>
      <c r="F200" s="112"/>
      <c r="G200" s="112"/>
      <c r="H200" s="112"/>
      <c r="I200" s="112"/>
      <c r="J200" s="112"/>
      <c r="K200" s="112"/>
      <c r="L200" s="75"/>
      <c r="M200" s="75"/>
    </row>
    <row r="201" spans="2:13" s="17" customFormat="1" ht="15.75" hidden="1" x14ac:dyDescent="0.25">
      <c r="B201" s="343"/>
      <c r="C201" s="112"/>
      <c r="D201" s="112"/>
      <c r="E201" s="112"/>
      <c r="F201" s="112"/>
      <c r="G201" s="112"/>
      <c r="H201" s="112"/>
      <c r="I201" s="112"/>
      <c r="J201" s="112"/>
      <c r="K201" s="112"/>
      <c r="L201" s="75"/>
      <c r="M201" s="75"/>
    </row>
    <row r="202" spans="2:13" s="17" customFormat="1" ht="15.75" hidden="1" x14ac:dyDescent="0.25">
      <c r="B202" s="343"/>
      <c r="C202" s="112"/>
      <c r="D202" s="112"/>
      <c r="E202" s="112"/>
      <c r="F202" s="112"/>
      <c r="G202" s="112"/>
      <c r="H202" s="112"/>
      <c r="I202" s="112"/>
      <c r="J202" s="112"/>
      <c r="K202" s="112"/>
      <c r="L202" s="75"/>
      <c r="M202" s="75"/>
    </row>
    <row r="203" spans="2:13" s="17" customFormat="1" ht="15.75" hidden="1" x14ac:dyDescent="0.25">
      <c r="B203" s="343"/>
      <c r="C203" s="112"/>
      <c r="D203" s="112"/>
      <c r="E203" s="112"/>
      <c r="F203" s="112"/>
      <c r="G203" s="112"/>
      <c r="H203" s="112"/>
      <c r="I203" s="112"/>
      <c r="J203" s="112"/>
      <c r="K203" s="112"/>
      <c r="L203" s="75"/>
      <c r="M203" s="75"/>
    </row>
    <row r="204" spans="2:13" s="17" customFormat="1" ht="15.75" hidden="1" x14ac:dyDescent="0.25">
      <c r="B204" s="343"/>
      <c r="C204" s="112"/>
      <c r="D204" s="112"/>
      <c r="E204" s="112"/>
      <c r="F204" s="112"/>
      <c r="G204" s="112"/>
      <c r="H204" s="112"/>
      <c r="I204" s="112"/>
      <c r="J204" s="112"/>
      <c r="K204" s="112"/>
      <c r="L204" s="75"/>
      <c r="M204" s="75"/>
    </row>
    <row r="205" spans="2:13" s="17" customFormat="1" ht="15.75" hidden="1" x14ac:dyDescent="0.25">
      <c r="B205" s="343"/>
      <c r="C205" s="112"/>
      <c r="D205" s="112"/>
      <c r="E205" s="112"/>
      <c r="F205" s="112"/>
      <c r="G205" s="112"/>
      <c r="H205" s="112"/>
      <c r="I205" s="112"/>
      <c r="J205" s="112"/>
      <c r="K205" s="112"/>
      <c r="L205" s="75"/>
      <c r="M205" s="75"/>
    </row>
    <row r="206" spans="2:13" s="17" customFormat="1" ht="15.75" hidden="1" x14ac:dyDescent="0.25">
      <c r="B206" s="343"/>
      <c r="C206" s="112"/>
      <c r="D206" s="112"/>
      <c r="E206" s="112"/>
      <c r="F206" s="112"/>
      <c r="G206" s="112"/>
      <c r="H206" s="112"/>
      <c r="I206" s="112"/>
      <c r="J206" s="112"/>
      <c r="K206" s="112"/>
      <c r="L206" s="75"/>
      <c r="M206" s="75"/>
    </row>
    <row r="207" spans="2:13" s="17" customFormat="1" ht="15.75" hidden="1" x14ac:dyDescent="0.25">
      <c r="B207" s="343"/>
      <c r="C207" s="112"/>
      <c r="D207" s="112"/>
      <c r="E207" s="112"/>
      <c r="F207" s="112"/>
      <c r="G207" s="112"/>
      <c r="H207" s="112"/>
      <c r="I207" s="112"/>
      <c r="J207" s="112"/>
      <c r="K207" s="112"/>
      <c r="L207" s="75"/>
      <c r="M207" s="75"/>
    </row>
    <row r="208" spans="2:13" s="17" customFormat="1" ht="15.75" hidden="1" x14ac:dyDescent="0.25">
      <c r="B208" s="343"/>
      <c r="C208" s="112"/>
      <c r="D208" s="112"/>
      <c r="E208" s="112"/>
      <c r="F208" s="112"/>
      <c r="G208" s="112"/>
      <c r="H208" s="112"/>
      <c r="I208" s="112"/>
      <c r="J208" s="112"/>
      <c r="K208" s="112"/>
      <c r="L208" s="75"/>
      <c r="M208" s="75"/>
    </row>
    <row r="209" spans="2:13" s="17" customFormat="1" ht="15.75" hidden="1" x14ac:dyDescent="0.25">
      <c r="B209" s="343"/>
      <c r="C209" s="112"/>
      <c r="D209" s="112"/>
      <c r="E209" s="112"/>
      <c r="F209" s="112"/>
      <c r="G209" s="112"/>
      <c r="H209" s="112"/>
      <c r="I209" s="112"/>
      <c r="J209" s="112"/>
      <c r="K209" s="112"/>
      <c r="L209" s="75"/>
      <c r="M209" s="75"/>
    </row>
    <row r="210" spans="2:13" s="17" customFormat="1" ht="15.75" hidden="1" x14ac:dyDescent="0.25">
      <c r="B210" s="343"/>
      <c r="C210" s="112"/>
      <c r="D210" s="112"/>
      <c r="E210" s="112"/>
      <c r="F210" s="112"/>
      <c r="G210" s="112"/>
      <c r="H210" s="112"/>
      <c r="I210" s="112"/>
      <c r="J210" s="112"/>
      <c r="K210" s="112"/>
      <c r="L210" s="75"/>
      <c r="M210" s="75"/>
    </row>
    <row r="211" spans="2:13" s="17" customFormat="1" ht="15.75" hidden="1" x14ac:dyDescent="0.25">
      <c r="B211" s="343"/>
      <c r="C211" s="112"/>
      <c r="D211" s="112"/>
      <c r="E211" s="112"/>
      <c r="F211" s="112"/>
      <c r="G211" s="112"/>
      <c r="H211" s="112"/>
      <c r="I211" s="112"/>
      <c r="J211" s="112"/>
      <c r="K211" s="112"/>
      <c r="L211" s="75"/>
      <c r="M211" s="75"/>
    </row>
    <row r="212" spans="2:13" s="17" customFormat="1" ht="15.75" hidden="1" x14ac:dyDescent="0.25">
      <c r="B212" s="343"/>
      <c r="C212" s="112"/>
      <c r="D212" s="112"/>
      <c r="E212" s="112"/>
      <c r="F212" s="112"/>
      <c r="G212" s="112"/>
      <c r="H212" s="112"/>
      <c r="I212" s="112"/>
      <c r="J212" s="112"/>
      <c r="K212" s="112"/>
      <c r="L212" s="75"/>
      <c r="M212" s="75"/>
    </row>
    <row r="213" spans="2:13" s="17" customFormat="1" ht="15.75" hidden="1" x14ac:dyDescent="0.25">
      <c r="B213" s="343"/>
      <c r="C213" s="112"/>
      <c r="D213" s="112"/>
      <c r="E213" s="112"/>
      <c r="F213" s="112"/>
      <c r="G213" s="112"/>
      <c r="H213" s="112"/>
      <c r="I213" s="112"/>
      <c r="J213" s="112"/>
      <c r="K213" s="112"/>
      <c r="L213" s="75"/>
      <c r="M213" s="75"/>
    </row>
    <row r="214" spans="2:13" s="17" customFormat="1" ht="15.75" hidden="1" x14ac:dyDescent="0.25">
      <c r="B214" s="343"/>
      <c r="C214" s="112"/>
      <c r="D214" s="112"/>
      <c r="E214" s="112"/>
      <c r="F214" s="112"/>
      <c r="G214" s="112"/>
      <c r="H214" s="112"/>
      <c r="I214" s="112"/>
      <c r="J214" s="112"/>
      <c r="K214" s="112"/>
      <c r="L214" s="75"/>
      <c r="M214" s="75"/>
    </row>
    <row r="215" spans="2:13" s="17" customFormat="1" ht="15.75" hidden="1" x14ac:dyDescent="0.25">
      <c r="B215" s="343"/>
      <c r="C215" s="112"/>
      <c r="D215" s="112"/>
      <c r="E215" s="112"/>
      <c r="F215" s="112"/>
      <c r="G215" s="112"/>
      <c r="H215" s="112"/>
      <c r="I215" s="112"/>
      <c r="J215" s="112"/>
      <c r="K215" s="112"/>
      <c r="L215" s="75"/>
      <c r="M215" s="75"/>
    </row>
    <row r="216" spans="2:13" s="17" customFormat="1" ht="15.75" hidden="1" x14ac:dyDescent="0.25">
      <c r="B216" s="343"/>
      <c r="C216" s="112"/>
      <c r="D216" s="112"/>
      <c r="E216" s="112"/>
      <c r="F216" s="112"/>
      <c r="G216" s="112"/>
      <c r="H216" s="112"/>
      <c r="I216" s="112"/>
      <c r="J216" s="112"/>
      <c r="K216" s="112"/>
      <c r="L216" s="75"/>
      <c r="M216" s="75"/>
    </row>
    <row r="217" spans="2:13" s="17" customFormat="1" ht="15.75" hidden="1" x14ac:dyDescent="0.25">
      <c r="B217" s="343"/>
      <c r="C217" s="112"/>
      <c r="D217" s="112"/>
      <c r="E217" s="112"/>
      <c r="F217" s="112"/>
      <c r="G217" s="112"/>
      <c r="H217" s="112"/>
      <c r="I217" s="112"/>
      <c r="J217" s="112"/>
      <c r="K217" s="112"/>
      <c r="L217" s="75"/>
      <c r="M217" s="75"/>
    </row>
    <row r="218" spans="2:13" s="17" customFormat="1" ht="15.75" hidden="1" x14ac:dyDescent="0.25">
      <c r="B218" s="343"/>
      <c r="C218" s="112"/>
      <c r="D218" s="112"/>
      <c r="E218" s="112"/>
      <c r="F218" s="112"/>
      <c r="G218" s="112"/>
      <c r="H218" s="112"/>
      <c r="I218" s="112"/>
      <c r="J218" s="112"/>
      <c r="K218" s="112"/>
      <c r="L218" s="75"/>
      <c r="M218" s="75"/>
    </row>
    <row r="219" spans="2:13" s="17" customFormat="1" ht="15.75" hidden="1" x14ac:dyDescent="0.25">
      <c r="B219" s="343"/>
      <c r="C219" s="112"/>
      <c r="D219" s="112"/>
      <c r="E219" s="112"/>
      <c r="F219" s="112"/>
      <c r="G219" s="112"/>
      <c r="H219" s="112"/>
      <c r="I219" s="112"/>
      <c r="J219" s="112"/>
      <c r="K219" s="112"/>
      <c r="L219" s="75"/>
      <c r="M219" s="75"/>
    </row>
    <row r="220" spans="2:13" s="17" customFormat="1" ht="15.75" hidden="1" x14ac:dyDescent="0.25">
      <c r="B220" s="343"/>
      <c r="C220" s="112"/>
      <c r="D220" s="112"/>
      <c r="E220" s="112"/>
      <c r="F220" s="112"/>
      <c r="G220" s="112"/>
      <c r="H220" s="112"/>
      <c r="I220" s="112"/>
      <c r="J220" s="112"/>
      <c r="K220" s="112"/>
      <c r="L220" s="75"/>
      <c r="M220" s="75"/>
    </row>
    <row r="221" spans="2:13" s="17" customFormat="1" ht="15.75" hidden="1" x14ac:dyDescent="0.25">
      <c r="B221" s="343"/>
      <c r="C221" s="112"/>
      <c r="D221" s="112"/>
      <c r="E221" s="112"/>
      <c r="F221" s="112"/>
      <c r="G221" s="112"/>
      <c r="H221" s="112"/>
      <c r="I221" s="112"/>
      <c r="J221" s="112"/>
      <c r="K221" s="112"/>
      <c r="L221" s="75"/>
      <c r="M221" s="75"/>
    </row>
    <row r="222" spans="2:13" s="17" customFormat="1" ht="15.75" hidden="1" x14ac:dyDescent="0.25">
      <c r="B222" s="343"/>
      <c r="C222" s="112"/>
      <c r="D222" s="112"/>
      <c r="E222" s="112"/>
      <c r="F222" s="112"/>
      <c r="G222" s="112"/>
      <c r="H222" s="112"/>
      <c r="I222" s="112"/>
      <c r="J222" s="112"/>
      <c r="K222" s="112"/>
      <c r="L222" s="75"/>
      <c r="M222" s="75"/>
    </row>
    <row r="223" spans="2:13" s="17" customFormat="1" ht="15.75" hidden="1" x14ac:dyDescent="0.25">
      <c r="B223" s="343"/>
      <c r="C223" s="112"/>
      <c r="D223" s="112"/>
      <c r="E223" s="112"/>
      <c r="F223" s="112"/>
      <c r="G223" s="112"/>
      <c r="H223" s="112"/>
      <c r="I223" s="112"/>
      <c r="J223" s="112"/>
      <c r="K223" s="112"/>
      <c r="L223" s="75"/>
      <c r="M223" s="75"/>
    </row>
    <row r="224" spans="2:13" s="17" customFormat="1" ht="15.75" hidden="1" x14ac:dyDescent="0.25">
      <c r="B224" s="343"/>
      <c r="C224" s="112"/>
      <c r="D224" s="112"/>
      <c r="E224" s="112"/>
      <c r="F224" s="112"/>
      <c r="G224" s="112"/>
      <c r="H224" s="112"/>
      <c r="I224" s="112"/>
      <c r="J224" s="112"/>
      <c r="K224" s="112"/>
      <c r="L224" s="75"/>
      <c r="M224" s="75"/>
    </row>
    <row r="225" spans="2:13" s="17" customFormat="1" ht="15.75" hidden="1" x14ac:dyDescent="0.25">
      <c r="B225" s="343"/>
      <c r="C225" s="112"/>
      <c r="D225" s="112"/>
      <c r="E225" s="112"/>
      <c r="F225" s="112"/>
      <c r="G225" s="112"/>
      <c r="H225" s="112"/>
      <c r="I225" s="112"/>
      <c r="J225" s="112"/>
      <c r="K225" s="112"/>
      <c r="L225" s="75"/>
      <c r="M225" s="75"/>
    </row>
    <row r="226" spans="2:13" s="17" customFormat="1" ht="15.75" hidden="1" x14ac:dyDescent="0.25">
      <c r="B226" s="343"/>
      <c r="C226" s="112"/>
      <c r="D226" s="112"/>
      <c r="E226" s="112"/>
      <c r="F226" s="112"/>
      <c r="G226" s="112"/>
      <c r="H226" s="112"/>
      <c r="I226" s="112"/>
      <c r="J226" s="112"/>
      <c r="K226" s="112"/>
      <c r="L226" s="75"/>
      <c r="M226" s="75"/>
    </row>
    <row r="227" spans="2:13" s="17" customFormat="1" ht="15.75" hidden="1" x14ac:dyDescent="0.25">
      <c r="B227" s="343"/>
      <c r="C227" s="112"/>
      <c r="D227" s="112"/>
      <c r="E227" s="112"/>
      <c r="F227" s="112"/>
      <c r="G227" s="112"/>
      <c r="H227" s="112"/>
      <c r="I227" s="112"/>
      <c r="J227" s="112"/>
      <c r="K227" s="112"/>
      <c r="L227" s="75"/>
      <c r="M227" s="75"/>
    </row>
    <row r="228" spans="2:13" s="17" customFormat="1" ht="15.75" hidden="1" x14ac:dyDescent="0.25">
      <c r="B228" s="343"/>
      <c r="C228" s="112"/>
      <c r="D228" s="112"/>
      <c r="E228" s="112"/>
      <c r="F228" s="112"/>
      <c r="G228" s="112"/>
      <c r="H228" s="112"/>
      <c r="I228" s="112"/>
      <c r="J228" s="112"/>
      <c r="K228" s="112"/>
      <c r="L228" s="75"/>
      <c r="M228" s="75"/>
    </row>
    <row r="229" spans="2:13" s="17" customFormat="1" ht="15.75" hidden="1" x14ac:dyDescent="0.25">
      <c r="B229" s="343"/>
      <c r="C229" s="112"/>
      <c r="D229" s="112"/>
      <c r="E229" s="112"/>
      <c r="F229" s="112"/>
      <c r="G229" s="112"/>
      <c r="H229" s="112"/>
      <c r="I229" s="112"/>
      <c r="J229" s="112"/>
      <c r="K229" s="112"/>
      <c r="L229" s="75"/>
      <c r="M229" s="75"/>
    </row>
    <row r="230" spans="2:13" s="17" customFormat="1" ht="15.75" hidden="1" x14ac:dyDescent="0.25">
      <c r="B230" s="343"/>
      <c r="C230" s="112"/>
      <c r="D230" s="112"/>
      <c r="E230" s="112"/>
      <c r="F230" s="112"/>
      <c r="G230" s="112"/>
      <c r="H230" s="112"/>
      <c r="I230" s="112"/>
      <c r="J230" s="112"/>
      <c r="K230" s="112"/>
      <c r="L230" s="75"/>
      <c r="M230" s="75"/>
    </row>
    <row r="231" spans="2:13" s="17" customFormat="1" ht="15.75" hidden="1" x14ac:dyDescent="0.25">
      <c r="B231" s="343"/>
      <c r="C231" s="112"/>
      <c r="D231" s="112"/>
      <c r="E231" s="112"/>
      <c r="F231" s="112"/>
      <c r="G231" s="112"/>
      <c r="H231" s="112"/>
      <c r="I231" s="112"/>
      <c r="J231" s="112"/>
      <c r="K231" s="112"/>
      <c r="L231" s="75"/>
      <c r="M231" s="75"/>
    </row>
    <row r="232" spans="2:13" s="17" customFormat="1" ht="15.75" hidden="1" x14ac:dyDescent="0.25">
      <c r="B232" s="343"/>
      <c r="C232" s="112"/>
      <c r="D232" s="112"/>
      <c r="E232" s="112"/>
      <c r="F232" s="112"/>
      <c r="G232" s="112"/>
      <c r="H232" s="112"/>
      <c r="I232" s="112"/>
      <c r="J232" s="112"/>
      <c r="K232" s="112"/>
      <c r="L232" s="75"/>
      <c r="M232" s="75"/>
    </row>
    <row r="233" spans="2:13" s="17" customFormat="1" ht="15.75" hidden="1" x14ac:dyDescent="0.25">
      <c r="B233" s="343"/>
      <c r="C233" s="112"/>
      <c r="D233" s="112"/>
      <c r="E233" s="112"/>
      <c r="F233" s="112"/>
      <c r="G233" s="112"/>
      <c r="H233" s="112"/>
      <c r="I233" s="112"/>
      <c r="J233" s="112"/>
      <c r="K233" s="112"/>
      <c r="L233" s="75"/>
      <c r="M233" s="75"/>
    </row>
    <row r="234" spans="2:13" s="17" customFormat="1" ht="15.75" hidden="1" x14ac:dyDescent="0.25">
      <c r="B234" s="343"/>
      <c r="C234" s="112"/>
      <c r="D234" s="112"/>
      <c r="E234" s="112"/>
      <c r="F234" s="112"/>
      <c r="G234" s="112"/>
      <c r="H234" s="112"/>
      <c r="I234" s="112"/>
      <c r="J234" s="112"/>
      <c r="K234" s="112"/>
      <c r="L234" s="75"/>
      <c r="M234" s="75"/>
    </row>
    <row r="235" spans="2:13" s="17" customFormat="1" ht="15.75" hidden="1" x14ac:dyDescent="0.25">
      <c r="B235" s="343"/>
      <c r="C235" s="112"/>
      <c r="D235" s="112"/>
      <c r="E235" s="112"/>
      <c r="F235" s="112"/>
      <c r="G235" s="112"/>
      <c r="H235" s="112"/>
      <c r="I235" s="112"/>
      <c r="J235" s="112"/>
      <c r="K235" s="112"/>
      <c r="L235" s="75"/>
      <c r="M235" s="75"/>
    </row>
    <row r="236" spans="2:13" s="17" customFormat="1" ht="15.75" hidden="1" x14ac:dyDescent="0.25">
      <c r="B236" s="343"/>
      <c r="C236" s="112"/>
      <c r="D236" s="112"/>
      <c r="E236" s="112"/>
      <c r="F236" s="112"/>
      <c r="G236" s="112"/>
      <c r="H236" s="112"/>
      <c r="I236" s="112"/>
      <c r="J236" s="112"/>
      <c r="K236" s="112"/>
      <c r="L236" s="75"/>
      <c r="M236" s="75"/>
    </row>
    <row r="237" spans="2:13" s="17" customFormat="1" ht="15.75" hidden="1" x14ac:dyDescent="0.25">
      <c r="B237" s="343"/>
      <c r="C237" s="112"/>
      <c r="D237" s="112"/>
      <c r="E237" s="112"/>
      <c r="F237" s="112"/>
      <c r="G237" s="112"/>
      <c r="H237" s="112"/>
      <c r="I237" s="112"/>
      <c r="J237" s="112"/>
      <c r="K237" s="112"/>
      <c r="L237" s="75"/>
      <c r="M237" s="75"/>
    </row>
    <row r="238" spans="2:13" s="17" customFormat="1" ht="15.75" hidden="1" x14ac:dyDescent="0.25">
      <c r="B238" s="343"/>
      <c r="C238" s="112"/>
      <c r="D238" s="112"/>
      <c r="E238" s="112"/>
      <c r="F238" s="112"/>
      <c r="G238" s="112"/>
      <c r="H238" s="112"/>
      <c r="I238" s="112"/>
      <c r="J238" s="112"/>
      <c r="K238" s="112"/>
      <c r="L238" s="75"/>
      <c r="M238" s="75"/>
    </row>
    <row r="239" spans="2:13" s="17" customFormat="1" ht="15.75" hidden="1" x14ac:dyDescent="0.25">
      <c r="B239" s="343"/>
      <c r="C239" s="112"/>
      <c r="D239" s="112"/>
      <c r="E239" s="112"/>
      <c r="F239" s="112"/>
      <c r="G239" s="112"/>
      <c r="H239" s="112"/>
      <c r="I239" s="112"/>
      <c r="J239" s="112"/>
      <c r="K239" s="112"/>
      <c r="L239" s="75"/>
      <c r="M239" s="75"/>
    </row>
    <row r="240" spans="2:13" s="17" customFormat="1" ht="15.75" hidden="1" x14ac:dyDescent="0.25">
      <c r="B240" s="343"/>
      <c r="C240" s="112"/>
      <c r="D240" s="112"/>
      <c r="E240" s="112"/>
      <c r="F240" s="112"/>
      <c r="G240" s="112"/>
      <c r="H240" s="112"/>
      <c r="I240" s="112"/>
      <c r="J240" s="112"/>
      <c r="K240" s="112"/>
      <c r="L240" s="75"/>
      <c r="M240" s="75"/>
    </row>
    <row r="241" spans="2:13" s="17" customFormat="1" ht="15.75" hidden="1" x14ac:dyDescent="0.25">
      <c r="B241" s="343"/>
      <c r="C241" s="112"/>
      <c r="D241" s="112"/>
      <c r="E241" s="112"/>
      <c r="F241" s="112"/>
      <c r="G241" s="112"/>
      <c r="H241" s="112"/>
      <c r="I241" s="112"/>
      <c r="J241" s="112"/>
      <c r="K241" s="112"/>
      <c r="L241" s="75"/>
      <c r="M241" s="75"/>
    </row>
    <row r="242" spans="2:13" s="17" customFormat="1" ht="15.75" hidden="1" x14ac:dyDescent="0.25">
      <c r="B242" s="343"/>
      <c r="C242" s="112"/>
      <c r="D242" s="112"/>
      <c r="E242" s="112"/>
      <c r="F242" s="112"/>
      <c r="G242" s="112"/>
      <c r="H242" s="112"/>
      <c r="I242" s="112"/>
      <c r="J242" s="112"/>
      <c r="K242" s="112"/>
      <c r="L242" s="75"/>
      <c r="M242" s="75"/>
    </row>
    <row r="243" spans="2:13" s="17" customFormat="1" ht="15.75" hidden="1" x14ac:dyDescent="0.25">
      <c r="B243" s="343"/>
      <c r="C243" s="112"/>
      <c r="D243" s="112"/>
      <c r="E243" s="112"/>
      <c r="F243" s="112"/>
      <c r="G243" s="112"/>
      <c r="H243" s="112"/>
      <c r="I243" s="112"/>
      <c r="J243" s="112"/>
      <c r="K243" s="112"/>
      <c r="L243" s="75"/>
      <c r="M243" s="75"/>
    </row>
    <row r="244" spans="2:13" s="17" customFormat="1" ht="15.75" hidden="1" x14ac:dyDescent="0.25">
      <c r="B244" s="343"/>
      <c r="C244" s="112"/>
      <c r="D244" s="112"/>
      <c r="E244" s="112"/>
      <c r="F244" s="112"/>
      <c r="G244" s="112"/>
      <c r="H244" s="112"/>
      <c r="I244" s="112"/>
      <c r="J244" s="112"/>
      <c r="K244" s="112"/>
      <c r="L244" s="75"/>
      <c r="M244" s="75"/>
    </row>
    <row r="245" spans="2:13" s="17" customFormat="1" ht="15.75" hidden="1" x14ac:dyDescent="0.25">
      <c r="B245" s="343"/>
      <c r="C245" s="112"/>
      <c r="D245" s="112"/>
      <c r="E245" s="112"/>
      <c r="F245" s="112"/>
      <c r="G245" s="112"/>
      <c r="H245" s="112"/>
      <c r="I245" s="112"/>
      <c r="J245" s="112"/>
      <c r="K245" s="112"/>
      <c r="L245" s="75"/>
      <c r="M245" s="75"/>
    </row>
    <row r="246" spans="2:13" s="17" customFormat="1" ht="15.75" hidden="1" x14ac:dyDescent="0.25">
      <c r="B246" s="343"/>
      <c r="C246" s="112"/>
      <c r="D246" s="112"/>
      <c r="E246" s="112"/>
      <c r="F246" s="112"/>
      <c r="G246" s="112"/>
      <c r="H246" s="112"/>
      <c r="I246" s="112"/>
      <c r="J246" s="112"/>
      <c r="K246" s="112"/>
      <c r="L246" s="75"/>
      <c r="M246" s="75"/>
    </row>
    <row r="247" spans="2:13" s="17" customFormat="1" ht="15.75" hidden="1" x14ac:dyDescent="0.25">
      <c r="B247" s="343"/>
      <c r="C247" s="112"/>
      <c r="D247" s="112"/>
      <c r="E247" s="112"/>
      <c r="F247" s="112"/>
      <c r="G247" s="112"/>
      <c r="H247" s="112"/>
      <c r="I247" s="112"/>
      <c r="J247" s="112"/>
      <c r="K247" s="112"/>
      <c r="L247" s="75"/>
      <c r="M247" s="75"/>
    </row>
    <row r="248" spans="2:13" s="17" customFormat="1" ht="15.75" hidden="1" x14ac:dyDescent="0.25">
      <c r="B248" s="343"/>
      <c r="C248" s="112"/>
      <c r="D248" s="112"/>
      <c r="E248" s="112"/>
      <c r="F248" s="112"/>
      <c r="G248" s="112"/>
      <c r="H248" s="112"/>
      <c r="I248" s="112"/>
      <c r="J248" s="112"/>
      <c r="K248" s="112"/>
      <c r="L248" s="75"/>
      <c r="M248" s="75"/>
    </row>
    <row r="249" spans="2:13" s="17" customFormat="1" ht="15.75" hidden="1" x14ac:dyDescent="0.25">
      <c r="B249" s="343"/>
      <c r="C249" s="112"/>
      <c r="D249" s="112"/>
      <c r="E249" s="112"/>
      <c r="F249" s="112"/>
      <c r="G249" s="112"/>
      <c r="H249" s="112"/>
      <c r="I249" s="112"/>
      <c r="J249" s="112"/>
      <c r="K249" s="112"/>
      <c r="L249" s="75"/>
      <c r="M249" s="75"/>
    </row>
    <row r="250" spans="2:13" s="17" customFormat="1" ht="15.75" hidden="1" x14ac:dyDescent="0.25">
      <c r="B250" s="343"/>
      <c r="C250" s="112"/>
      <c r="D250" s="112"/>
      <c r="E250" s="112"/>
      <c r="F250" s="112"/>
      <c r="G250" s="112"/>
      <c r="H250" s="112"/>
      <c r="I250" s="112"/>
      <c r="J250" s="112"/>
      <c r="K250" s="112"/>
      <c r="L250" s="75"/>
      <c r="M250" s="75"/>
    </row>
    <row r="251" spans="2:13" s="17" customFormat="1" ht="15.75" hidden="1" x14ac:dyDescent="0.25">
      <c r="B251" s="343"/>
      <c r="C251" s="112"/>
      <c r="D251" s="112"/>
      <c r="E251" s="112"/>
      <c r="F251" s="112"/>
      <c r="G251" s="112"/>
      <c r="H251" s="112"/>
      <c r="I251" s="112"/>
      <c r="J251" s="112"/>
      <c r="K251" s="112"/>
      <c r="L251" s="75"/>
      <c r="M251" s="75"/>
    </row>
    <row r="252" spans="2:13" s="17" customFormat="1" ht="15.75" hidden="1" x14ac:dyDescent="0.25">
      <c r="B252" s="343"/>
      <c r="C252" s="112"/>
      <c r="D252" s="112"/>
      <c r="E252" s="112"/>
      <c r="F252" s="112"/>
      <c r="G252" s="112"/>
      <c r="H252" s="112"/>
      <c r="I252" s="112"/>
      <c r="J252" s="112"/>
      <c r="K252" s="112"/>
      <c r="L252" s="75"/>
      <c r="M252" s="75"/>
    </row>
    <row r="253" spans="2:13" s="17" customFormat="1" ht="15.75" hidden="1" x14ac:dyDescent="0.25">
      <c r="B253" s="343"/>
      <c r="C253" s="112"/>
      <c r="D253" s="112"/>
      <c r="E253" s="112"/>
      <c r="F253" s="112"/>
      <c r="G253" s="112"/>
      <c r="H253" s="112"/>
      <c r="I253" s="112"/>
      <c r="J253" s="112"/>
      <c r="K253" s="112"/>
      <c r="L253" s="75"/>
      <c r="M253" s="75"/>
    </row>
    <row r="254" spans="2:13" s="17" customFormat="1" ht="15.75" hidden="1" x14ac:dyDescent="0.25">
      <c r="B254" s="343"/>
      <c r="C254" s="112"/>
      <c r="D254" s="112"/>
      <c r="E254" s="112"/>
      <c r="F254" s="112"/>
      <c r="G254" s="112"/>
      <c r="H254" s="112"/>
      <c r="I254" s="112"/>
      <c r="J254" s="112"/>
      <c r="K254" s="112"/>
      <c r="L254" s="75"/>
      <c r="M254" s="75"/>
    </row>
    <row r="255" spans="2:13" s="17" customFormat="1" ht="15.75" hidden="1" x14ac:dyDescent="0.25">
      <c r="B255" s="343"/>
      <c r="C255" s="112"/>
      <c r="D255" s="112"/>
      <c r="E255" s="112"/>
      <c r="F255" s="112"/>
      <c r="G255" s="112"/>
      <c r="H255" s="112"/>
      <c r="I255" s="112"/>
      <c r="J255" s="112"/>
      <c r="K255" s="112"/>
      <c r="L255" s="75"/>
      <c r="M255" s="75"/>
    </row>
    <row r="256" spans="2:13" s="17" customFormat="1" ht="15.75" hidden="1" x14ac:dyDescent="0.25">
      <c r="B256" s="343"/>
      <c r="C256" s="112"/>
      <c r="D256" s="112"/>
      <c r="E256" s="112"/>
      <c r="F256" s="112"/>
      <c r="G256" s="112"/>
      <c r="H256" s="112"/>
      <c r="I256" s="112"/>
      <c r="J256" s="112"/>
      <c r="K256" s="112"/>
      <c r="L256" s="75"/>
      <c r="M256" s="75"/>
    </row>
    <row r="257" spans="2:13" s="17" customFormat="1" ht="15.75" hidden="1" x14ac:dyDescent="0.25">
      <c r="B257" s="343"/>
      <c r="C257" s="112"/>
      <c r="D257" s="112"/>
      <c r="E257" s="112"/>
      <c r="F257" s="112"/>
      <c r="G257" s="112"/>
      <c r="H257" s="112"/>
      <c r="I257" s="112"/>
      <c r="J257" s="112"/>
      <c r="K257" s="112"/>
      <c r="L257" s="75"/>
      <c r="M257" s="75"/>
    </row>
    <row r="258" spans="2:13" s="17" customFormat="1" ht="15.75" hidden="1" x14ac:dyDescent="0.25">
      <c r="B258" s="343"/>
      <c r="C258" s="112"/>
      <c r="D258" s="112"/>
      <c r="E258" s="112"/>
      <c r="F258" s="112"/>
      <c r="G258" s="112"/>
      <c r="H258" s="112"/>
      <c r="I258" s="112"/>
      <c r="J258" s="112"/>
      <c r="K258" s="112"/>
      <c r="L258" s="75"/>
      <c r="M258" s="75"/>
    </row>
    <row r="259" spans="2:13" s="17" customFormat="1" ht="15.75" hidden="1" x14ac:dyDescent="0.25">
      <c r="B259" s="343"/>
      <c r="C259" s="112"/>
      <c r="D259" s="112"/>
      <c r="E259" s="112"/>
      <c r="F259" s="112"/>
      <c r="G259" s="112"/>
      <c r="H259" s="112"/>
      <c r="I259" s="112"/>
      <c r="J259" s="112"/>
      <c r="K259" s="112"/>
      <c r="L259" s="75"/>
      <c r="M259" s="75"/>
    </row>
    <row r="260" spans="2:13" s="17" customFormat="1" ht="15.75" hidden="1" x14ac:dyDescent="0.25">
      <c r="B260" s="343"/>
      <c r="C260" s="112"/>
      <c r="D260" s="112"/>
      <c r="E260" s="112"/>
      <c r="F260" s="112"/>
      <c r="G260" s="112"/>
      <c r="H260" s="112"/>
      <c r="I260" s="112"/>
      <c r="J260" s="112"/>
      <c r="K260" s="112"/>
      <c r="L260" s="75"/>
      <c r="M260" s="75"/>
    </row>
    <row r="261" spans="2:13" s="17" customFormat="1" ht="15.75" hidden="1" x14ac:dyDescent="0.25">
      <c r="B261" s="343"/>
      <c r="C261" s="112"/>
      <c r="D261" s="112"/>
      <c r="E261" s="112"/>
      <c r="F261" s="112"/>
      <c r="G261" s="112"/>
      <c r="H261" s="112"/>
      <c r="I261" s="112"/>
      <c r="J261" s="112"/>
      <c r="K261" s="112"/>
      <c r="L261" s="75"/>
      <c r="M261" s="75"/>
    </row>
    <row r="262" spans="2:13" s="17" customFormat="1" ht="15.75" hidden="1" x14ac:dyDescent="0.25">
      <c r="B262" s="343"/>
      <c r="C262" s="112"/>
      <c r="D262" s="112"/>
      <c r="E262" s="112"/>
      <c r="F262" s="112"/>
      <c r="G262" s="112"/>
      <c r="H262" s="112"/>
      <c r="I262" s="112"/>
      <c r="J262" s="112"/>
      <c r="K262" s="112"/>
      <c r="L262" s="75"/>
      <c r="M262" s="75"/>
    </row>
    <row r="263" spans="2:13" s="17" customFormat="1" ht="15.75" hidden="1" x14ac:dyDescent="0.25">
      <c r="B263" s="343"/>
      <c r="C263" s="112"/>
      <c r="D263" s="112"/>
      <c r="E263" s="112"/>
      <c r="F263" s="112"/>
      <c r="G263" s="112"/>
      <c r="H263" s="112"/>
      <c r="I263" s="112"/>
      <c r="J263" s="112"/>
      <c r="K263" s="112"/>
      <c r="L263" s="75"/>
      <c r="M263" s="75"/>
    </row>
    <row r="264" spans="2:13" s="17" customFormat="1" ht="15.75" hidden="1" x14ac:dyDescent="0.25">
      <c r="B264" s="343"/>
      <c r="C264" s="112"/>
      <c r="D264" s="112"/>
      <c r="E264" s="112"/>
      <c r="F264" s="112"/>
      <c r="G264" s="112"/>
      <c r="H264" s="112"/>
      <c r="I264" s="112"/>
      <c r="J264" s="112"/>
      <c r="K264" s="112"/>
      <c r="L264" s="75"/>
      <c r="M264" s="75"/>
    </row>
    <row r="265" spans="2:13" s="17" customFormat="1" ht="15.75" hidden="1" x14ac:dyDescent="0.25">
      <c r="B265" s="343"/>
      <c r="C265" s="112"/>
      <c r="D265" s="112"/>
      <c r="E265" s="112"/>
      <c r="F265" s="112"/>
      <c r="G265" s="112"/>
      <c r="H265" s="112"/>
      <c r="I265" s="112"/>
      <c r="J265" s="112"/>
      <c r="K265" s="112"/>
      <c r="L265" s="75"/>
      <c r="M265" s="75"/>
    </row>
    <row r="266" spans="2:13" s="17" customFormat="1" ht="15.75" hidden="1" x14ac:dyDescent="0.25">
      <c r="B266" s="343"/>
      <c r="C266" s="112"/>
      <c r="D266" s="112"/>
      <c r="E266" s="112"/>
      <c r="F266" s="112"/>
      <c r="G266" s="112"/>
      <c r="H266" s="112"/>
      <c r="I266" s="112"/>
      <c r="J266" s="112"/>
      <c r="K266" s="112"/>
      <c r="L266" s="75"/>
      <c r="M266" s="75"/>
    </row>
    <row r="267" spans="2:13" s="17" customFormat="1" ht="15.75" hidden="1" x14ac:dyDescent="0.25">
      <c r="B267" s="343"/>
      <c r="C267" s="112"/>
      <c r="D267" s="112"/>
      <c r="E267" s="112"/>
      <c r="F267" s="112"/>
      <c r="G267" s="112"/>
      <c r="H267" s="112"/>
      <c r="I267" s="112"/>
      <c r="J267" s="112"/>
      <c r="K267" s="112"/>
      <c r="L267" s="75"/>
      <c r="M267" s="75"/>
    </row>
    <row r="268" spans="2:13" s="17" customFormat="1" ht="15.75" hidden="1" x14ac:dyDescent="0.25">
      <c r="B268" s="343"/>
      <c r="C268" s="112"/>
      <c r="D268" s="112"/>
      <c r="E268" s="112"/>
      <c r="F268" s="112"/>
      <c r="G268" s="112"/>
      <c r="H268" s="112"/>
      <c r="I268" s="112"/>
      <c r="J268" s="112"/>
      <c r="K268" s="112"/>
      <c r="L268" s="75"/>
      <c r="M268" s="75"/>
    </row>
    <row r="269" spans="2:13" s="17" customFormat="1" ht="15.75" hidden="1" x14ac:dyDescent="0.25">
      <c r="B269" s="343"/>
      <c r="C269" s="112"/>
      <c r="D269" s="112"/>
      <c r="E269" s="112"/>
      <c r="F269" s="112"/>
      <c r="G269" s="112"/>
      <c r="H269" s="112"/>
      <c r="I269" s="112"/>
      <c r="J269" s="112"/>
      <c r="K269" s="112"/>
      <c r="L269" s="75"/>
      <c r="M269" s="75"/>
    </row>
    <row r="270" spans="2:13" s="17" customFormat="1" ht="15.75" hidden="1" x14ac:dyDescent="0.25">
      <c r="B270" s="343"/>
      <c r="C270" s="112"/>
      <c r="D270" s="112"/>
      <c r="E270" s="112"/>
      <c r="F270" s="112"/>
      <c r="G270" s="112"/>
      <c r="H270" s="112"/>
      <c r="I270" s="112"/>
      <c r="J270" s="112"/>
      <c r="K270" s="112"/>
      <c r="L270" s="75"/>
      <c r="M270" s="75"/>
    </row>
    <row r="271" spans="2:13" s="17" customFormat="1" ht="15.75" hidden="1" x14ac:dyDescent="0.25">
      <c r="B271" s="343"/>
      <c r="C271" s="112"/>
      <c r="D271" s="112"/>
      <c r="E271" s="112"/>
      <c r="F271" s="112"/>
      <c r="G271" s="112"/>
      <c r="H271" s="112"/>
      <c r="I271" s="112"/>
      <c r="J271" s="112"/>
      <c r="K271" s="112"/>
      <c r="L271" s="75"/>
      <c r="M271" s="75"/>
    </row>
    <row r="272" spans="2:13" s="17" customFormat="1" ht="15.75" hidden="1" x14ac:dyDescent="0.25">
      <c r="B272" s="343"/>
      <c r="C272" s="112"/>
      <c r="D272" s="112"/>
      <c r="E272" s="112"/>
      <c r="F272" s="112"/>
      <c r="G272" s="112"/>
      <c r="H272" s="112"/>
      <c r="I272" s="112"/>
      <c r="J272" s="112"/>
      <c r="K272" s="112"/>
      <c r="L272" s="75"/>
      <c r="M272" s="75"/>
    </row>
    <row r="273" spans="2:13" s="17" customFormat="1" ht="15.75" hidden="1" x14ac:dyDescent="0.25">
      <c r="B273" s="343"/>
      <c r="C273" s="112"/>
      <c r="D273" s="112"/>
      <c r="E273" s="112"/>
      <c r="F273" s="112"/>
      <c r="G273" s="112"/>
      <c r="H273" s="112"/>
      <c r="I273" s="112"/>
      <c r="J273" s="112"/>
      <c r="K273" s="112"/>
      <c r="L273" s="75"/>
      <c r="M273" s="75"/>
    </row>
    <row r="274" spans="2:13" s="17" customFormat="1" ht="15.75" hidden="1" x14ac:dyDescent="0.25">
      <c r="B274" s="343"/>
      <c r="C274" s="112"/>
      <c r="D274" s="112"/>
      <c r="E274" s="112"/>
      <c r="F274" s="112"/>
      <c r="G274" s="112"/>
      <c r="H274" s="112"/>
      <c r="I274" s="112"/>
      <c r="J274" s="112"/>
      <c r="K274" s="112"/>
      <c r="L274" s="75"/>
      <c r="M274" s="75"/>
    </row>
    <row r="275" spans="2:13" s="17" customFormat="1" ht="15.75" hidden="1" x14ac:dyDescent="0.25">
      <c r="B275" s="343"/>
      <c r="C275" s="112"/>
      <c r="D275" s="112"/>
      <c r="E275" s="112"/>
      <c r="F275" s="112"/>
      <c r="G275" s="112"/>
      <c r="H275" s="112"/>
      <c r="I275" s="112"/>
      <c r="J275" s="112"/>
      <c r="K275" s="112"/>
      <c r="L275" s="75"/>
      <c r="M275" s="75"/>
    </row>
    <row r="276" spans="2:13" s="17" customFormat="1" ht="15.75" hidden="1" x14ac:dyDescent="0.25">
      <c r="B276" s="343"/>
      <c r="C276" s="112"/>
      <c r="D276" s="112"/>
      <c r="E276" s="112"/>
      <c r="F276" s="112"/>
      <c r="G276" s="112"/>
      <c r="H276" s="112"/>
      <c r="I276" s="112"/>
      <c r="J276" s="112"/>
      <c r="K276" s="112"/>
      <c r="L276" s="75"/>
      <c r="M276" s="75"/>
    </row>
    <row r="277" spans="2:13" s="17" customFormat="1" ht="15.75" hidden="1" x14ac:dyDescent="0.25">
      <c r="B277" s="343"/>
      <c r="C277" s="112"/>
      <c r="D277" s="112"/>
      <c r="E277" s="112"/>
      <c r="F277" s="112"/>
      <c r="G277" s="112"/>
      <c r="H277" s="112"/>
      <c r="I277" s="112"/>
      <c r="J277" s="112"/>
      <c r="K277" s="112"/>
      <c r="L277" s="75"/>
      <c r="M277" s="75"/>
    </row>
    <row r="278" spans="2:13" s="17" customFormat="1" ht="15.75" hidden="1" x14ac:dyDescent="0.25">
      <c r="B278" s="343"/>
      <c r="C278" s="112"/>
      <c r="D278" s="112"/>
      <c r="E278" s="112"/>
      <c r="F278" s="112"/>
      <c r="G278" s="112"/>
      <c r="H278" s="112"/>
      <c r="I278" s="112"/>
      <c r="J278" s="112"/>
      <c r="K278" s="112"/>
      <c r="L278" s="75"/>
      <c r="M278" s="75"/>
    </row>
    <row r="279" spans="2:13" s="17" customFormat="1" ht="15.75" hidden="1" x14ac:dyDescent="0.25">
      <c r="B279" s="343"/>
      <c r="C279" s="112"/>
      <c r="D279" s="112"/>
      <c r="E279" s="112"/>
      <c r="F279" s="112"/>
      <c r="G279" s="112"/>
      <c r="H279" s="112"/>
      <c r="I279" s="112"/>
      <c r="J279" s="112"/>
      <c r="K279" s="112"/>
      <c r="L279" s="75"/>
      <c r="M279" s="75"/>
    </row>
    <row r="280" spans="2:13" s="17" customFormat="1" ht="15.75" hidden="1" x14ac:dyDescent="0.25">
      <c r="B280" s="343"/>
      <c r="C280" s="112"/>
      <c r="D280" s="112"/>
      <c r="E280" s="112"/>
      <c r="F280" s="112"/>
      <c r="G280" s="112"/>
      <c r="H280" s="112"/>
      <c r="I280" s="112"/>
      <c r="J280" s="112"/>
      <c r="K280" s="112"/>
      <c r="L280" s="75"/>
      <c r="M280" s="75"/>
    </row>
    <row r="281" spans="2:13" s="17" customFormat="1" ht="15.75" hidden="1" x14ac:dyDescent="0.25">
      <c r="B281" s="343"/>
      <c r="C281" s="112"/>
      <c r="D281" s="112"/>
      <c r="E281" s="112"/>
      <c r="F281" s="112"/>
      <c r="G281" s="112"/>
      <c r="H281" s="112"/>
      <c r="I281" s="112"/>
      <c r="J281" s="112"/>
      <c r="K281" s="112"/>
      <c r="L281" s="75"/>
      <c r="M281" s="75"/>
    </row>
    <row r="282" spans="2:13" s="17" customFormat="1" ht="15.75" hidden="1" x14ac:dyDescent="0.25">
      <c r="B282" s="343"/>
      <c r="C282" s="112"/>
      <c r="D282" s="112"/>
      <c r="E282" s="112"/>
      <c r="F282" s="112"/>
      <c r="G282" s="112"/>
      <c r="H282" s="112"/>
      <c r="I282" s="112"/>
      <c r="J282" s="112"/>
      <c r="K282" s="112"/>
      <c r="L282" s="75"/>
      <c r="M282" s="75"/>
    </row>
    <row r="283" spans="2:13" s="17" customFormat="1" ht="15.75" hidden="1" x14ac:dyDescent="0.25">
      <c r="B283" s="343"/>
      <c r="C283" s="112"/>
      <c r="D283" s="112"/>
      <c r="E283" s="112"/>
      <c r="F283" s="112"/>
      <c r="G283" s="112"/>
      <c r="H283" s="112"/>
      <c r="I283" s="112"/>
      <c r="J283" s="112"/>
      <c r="K283" s="112"/>
      <c r="L283" s="75"/>
      <c r="M283" s="75"/>
    </row>
    <row r="284" spans="2:13" s="17" customFormat="1" ht="15.75" hidden="1" x14ac:dyDescent="0.25">
      <c r="B284" s="343"/>
      <c r="C284" s="112"/>
      <c r="D284" s="112"/>
      <c r="E284" s="112"/>
      <c r="F284" s="112"/>
      <c r="G284" s="112"/>
      <c r="H284" s="112"/>
      <c r="I284" s="112"/>
      <c r="J284" s="112"/>
      <c r="K284" s="112"/>
      <c r="L284" s="75"/>
      <c r="M284" s="75"/>
    </row>
    <row r="285" spans="2:13" s="17" customFormat="1" ht="15.75" hidden="1" x14ac:dyDescent="0.25">
      <c r="B285" s="343"/>
      <c r="C285" s="112"/>
      <c r="D285" s="112"/>
      <c r="E285" s="112"/>
      <c r="F285" s="112"/>
      <c r="G285" s="112"/>
      <c r="H285" s="112"/>
      <c r="I285" s="112"/>
      <c r="J285" s="112"/>
      <c r="K285" s="112"/>
      <c r="L285" s="75"/>
      <c r="M285" s="75"/>
    </row>
    <row r="286" spans="2:13" s="17" customFormat="1" ht="15.75" hidden="1" x14ac:dyDescent="0.25">
      <c r="B286" s="343"/>
      <c r="C286" s="112"/>
      <c r="D286" s="112"/>
      <c r="E286" s="112"/>
      <c r="F286" s="112"/>
      <c r="G286" s="112"/>
      <c r="H286" s="112"/>
      <c r="I286" s="112"/>
      <c r="J286" s="112"/>
      <c r="K286" s="112"/>
      <c r="L286" s="75"/>
      <c r="M286" s="75"/>
    </row>
    <row r="287" spans="2:13" s="17" customFormat="1" ht="15.75" hidden="1" x14ac:dyDescent="0.25">
      <c r="B287" s="343"/>
      <c r="C287" s="112"/>
      <c r="D287" s="112"/>
      <c r="E287" s="112"/>
      <c r="F287" s="112"/>
      <c r="G287" s="112"/>
      <c r="H287" s="112"/>
      <c r="I287" s="112"/>
      <c r="J287" s="112"/>
      <c r="K287" s="112"/>
      <c r="L287" s="75"/>
      <c r="M287" s="75"/>
    </row>
    <row r="288" spans="2:13" s="17" customFormat="1" ht="15.75" hidden="1" x14ac:dyDescent="0.25">
      <c r="B288" s="343"/>
      <c r="C288" s="112"/>
      <c r="D288" s="112"/>
      <c r="E288" s="112"/>
      <c r="F288" s="112"/>
      <c r="G288" s="112"/>
      <c r="H288" s="112"/>
      <c r="I288" s="112"/>
      <c r="J288" s="112"/>
      <c r="K288" s="112"/>
      <c r="L288" s="75"/>
      <c r="M288" s="75"/>
    </row>
    <row r="289" spans="2:13" s="17" customFormat="1" ht="15.75" hidden="1" x14ac:dyDescent="0.25">
      <c r="B289" s="343"/>
      <c r="C289" s="112"/>
      <c r="D289" s="112"/>
      <c r="E289" s="112"/>
      <c r="F289" s="112"/>
      <c r="G289" s="112"/>
      <c r="H289" s="112"/>
      <c r="I289" s="112"/>
      <c r="J289" s="112"/>
      <c r="K289" s="112"/>
      <c r="L289" s="75"/>
      <c r="M289" s="75"/>
    </row>
    <row r="290" spans="2:13" s="17" customFormat="1" ht="15.75" hidden="1" x14ac:dyDescent="0.25">
      <c r="B290" s="343"/>
      <c r="C290" s="112"/>
      <c r="D290" s="112"/>
      <c r="E290" s="112"/>
      <c r="F290" s="112"/>
      <c r="G290" s="112"/>
      <c r="H290" s="112"/>
      <c r="I290" s="112"/>
      <c r="J290" s="112"/>
      <c r="K290" s="112"/>
      <c r="L290" s="75"/>
      <c r="M290" s="75"/>
    </row>
    <row r="291" spans="2:13" s="17" customFormat="1" ht="15.75" hidden="1" x14ac:dyDescent="0.25">
      <c r="B291" s="343"/>
      <c r="C291" s="112"/>
      <c r="D291" s="112"/>
      <c r="E291" s="112"/>
      <c r="F291" s="112"/>
      <c r="G291" s="112"/>
      <c r="H291" s="112"/>
      <c r="I291" s="112"/>
      <c r="J291" s="112"/>
      <c r="K291" s="112"/>
      <c r="L291" s="75"/>
      <c r="M291" s="75"/>
    </row>
    <row r="292" spans="2:13" s="17" customFormat="1" ht="15.75" hidden="1" x14ac:dyDescent="0.25">
      <c r="B292" s="343"/>
      <c r="C292" s="112"/>
      <c r="D292" s="112"/>
      <c r="E292" s="112"/>
      <c r="F292" s="112"/>
      <c r="G292" s="112"/>
      <c r="H292" s="112"/>
      <c r="I292" s="112"/>
      <c r="J292" s="112"/>
      <c r="K292" s="112"/>
      <c r="L292" s="75"/>
      <c r="M292" s="75"/>
    </row>
    <row r="293" spans="2:13" s="17" customFormat="1" ht="15.75" hidden="1" x14ac:dyDescent="0.25">
      <c r="B293" s="343"/>
      <c r="C293" s="112"/>
      <c r="D293" s="112"/>
      <c r="E293" s="112"/>
      <c r="F293" s="112"/>
      <c r="G293" s="112"/>
      <c r="H293" s="112"/>
      <c r="I293" s="112"/>
      <c r="J293" s="112"/>
      <c r="K293" s="112"/>
      <c r="L293" s="75"/>
      <c r="M293" s="75"/>
    </row>
    <row r="294" spans="2:13" s="17" customFormat="1" ht="15.75" hidden="1" x14ac:dyDescent="0.25">
      <c r="B294" s="343"/>
      <c r="C294" s="112"/>
      <c r="D294" s="112"/>
      <c r="E294" s="112"/>
      <c r="F294" s="112"/>
      <c r="G294" s="112"/>
      <c r="H294" s="112"/>
      <c r="I294" s="112"/>
      <c r="J294" s="112"/>
      <c r="K294" s="112"/>
      <c r="L294" s="75"/>
      <c r="M294" s="75"/>
    </row>
    <row r="295" spans="2:13" s="17" customFormat="1" ht="15.75" hidden="1" x14ac:dyDescent="0.25">
      <c r="B295" s="343"/>
      <c r="C295" s="112"/>
      <c r="D295" s="112"/>
      <c r="E295" s="112"/>
      <c r="F295" s="112"/>
      <c r="G295" s="112"/>
      <c r="H295" s="112"/>
      <c r="I295" s="112"/>
      <c r="J295" s="112"/>
      <c r="K295" s="112"/>
      <c r="L295" s="75"/>
      <c r="M295" s="75"/>
    </row>
    <row r="296" spans="2:13" s="17" customFormat="1" ht="15.75" hidden="1" x14ac:dyDescent="0.25">
      <c r="B296" s="343"/>
      <c r="C296" s="112"/>
      <c r="D296" s="112"/>
      <c r="E296" s="112"/>
      <c r="F296" s="112"/>
      <c r="G296" s="112"/>
      <c r="H296" s="112"/>
      <c r="I296" s="112"/>
      <c r="J296" s="112"/>
      <c r="K296" s="112"/>
      <c r="L296" s="75"/>
      <c r="M296" s="75"/>
    </row>
    <row r="297" spans="2:13" s="17" customFormat="1" ht="15.75" hidden="1" x14ac:dyDescent="0.25">
      <c r="B297" s="343"/>
      <c r="C297" s="112"/>
      <c r="D297" s="112"/>
      <c r="E297" s="112"/>
      <c r="F297" s="112"/>
      <c r="G297" s="112"/>
      <c r="H297" s="112"/>
      <c r="I297" s="112"/>
      <c r="J297" s="112"/>
      <c r="K297" s="112"/>
      <c r="L297" s="75"/>
      <c r="M297" s="75"/>
    </row>
    <row r="298" spans="2:13" s="17" customFormat="1" ht="15.75" hidden="1" x14ac:dyDescent="0.25">
      <c r="B298" s="343"/>
      <c r="C298" s="112"/>
      <c r="D298" s="112"/>
      <c r="E298" s="112"/>
      <c r="F298" s="112"/>
      <c r="G298" s="112"/>
      <c r="H298" s="112"/>
      <c r="I298" s="112"/>
      <c r="J298" s="112"/>
      <c r="K298" s="112"/>
      <c r="L298" s="75"/>
      <c r="M298" s="75"/>
    </row>
    <row r="299" spans="2:13" s="17" customFormat="1" ht="15.75" hidden="1" x14ac:dyDescent="0.25">
      <c r="B299" s="343"/>
      <c r="C299" s="112"/>
      <c r="D299" s="112"/>
      <c r="E299" s="112"/>
      <c r="F299" s="112"/>
      <c r="G299" s="112"/>
      <c r="H299" s="112"/>
      <c r="I299" s="112"/>
      <c r="J299" s="112"/>
      <c r="K299" s="112"/>
      <c r="L299" s="75"/>
      <c r="M299" s="75"/>
    </row>
    <row r="300" spans="2:13" s="17" customFormat="1" ht="15.75" hidden="1" x14ac:dyDescent="0.25">
      <c r="B300" s="343"/>
      <c r="C300" s="112"/>
      <c r="D300" s="112"/>
      <c r="E300" s="112"/>
      <c r="F300" s="112"/>
      <c r="G300" s="112"/>
      <c r="H300" s="112"/>
      <c r="I300" s="112"/>
      <c r="J300" s="112"/>
      <c r="K300" s="112"/>
      <c r="L300" s="75"/>
      <c r="M300" s="75"/>
    </row>
    <row r="301" spans="2:13" s="17" customFormat="1" ht="15.75" hidden="1" x14ac:dyDescent="0.25">
      <c r="B301" s="343"/>
      <c r="C301" s="112"/>
      <c r="D301" s="112"/>
      <c r="E301" s="112"/>
      <c r="F301" s="112"/>
      <c r="G301" s="112"/>
      <c r="H301" s="112"/>
      <c r="I301" s="112"/>
      <c r="J301" s="112"/>
      <c r="K301" s="112"/>
      <c r="L301" s="75"/>
      <c r="M301" s="75"/>
    </row>
    <row r="302" spans="2:13" s="17" customFormat="1" ht="15.75" hidden="1" x14ac:dyDescent="0.25">
      <c r="B302" s="343"/>
      <c r="C302" s="112"/>
      <c r="D302" s="112"/>
      <c r="E302" s="112"/>
      <c r="F302" s="112"/>
      <c r="G302" s="112"/>
      <c r="H302" s="112"/>
      <c r="I302" s="112"/>
      <c r="J302" s="112"/>
      <c r="K302" s="112"/>
      <c r="L302" s="75"/>
      <c r="M302" s="75"/>
    </row>
    <row r="303" spans="2:13" s="17" customFormat="1" ht="15.75" hidden="1" x14ac:dyDescent="0.25">
      <c r="B303" s="343"/>
      <c r="C303" s="112"/>
      <c r="D303" s="112"/>
      <c r="E303" s="112"/>
      <c r="F303" s="112"/>
      <c r="G303" s="112"/>
      <c r="H303" s="112"/>
      <c r="I303" s="112"/>
      <c r="J303" s="112"/>
      <c r="K303" s="112"/>
      <c r="L303" s="75"/>
      <c r="M303" s="75"/>
    </row>
    <row r="304" spans="2:13" s="17" customFormat="1" ht="15.75" hidden="1" x14ac:dyDescent="0.25">
      <c r="B304" s="343"/>
      <c r="C304" s="112"/>
      <c r="D304" s="112"/>
      <c r="E304" s="112"/>
      <c r="F304" s="112"/>
      <c r="G304" s="112"/>
      <c r="H304" s="112"/>
      <c r="I304" s="112"/>
      <c r="J304" s="112"/>
      <c r="K304" s="112"/>
      <c r="L304" s="75"/>
      <c r="M304" s="75"/>
    </row>
    <row r="305" spans="2:13" s="17" customFormat="1" ht="15.75" hidden="1" x14ac:dyDescent="0.25">
      <c r="B305" s="343"/>
      <c r="C305" s="112"/>
      <c r="D305" s="112"/>
      <c r="E305" s="112"/>
      <c r="F305" s="112"/>
      <c r="G305" s="112"/>
      <c r="H305" s="112"/>
      <c r="I305" s="112"/>
      <c r="J305" s="112"/>
      <c r="K305" s="112"/>
      <c r="L305" s="75"/>
      <c r="M305" s="75"/>
    </row>
    <row r="306" spans="2:13" s="17" customFormat="1" ht="15.75" hidden="1" x14ac:dyDescent="0.25">
      <c r="B306" s="343"/>
      <c r="C306" s="112"/>
      <c r="D306" s="112"/>
      <c r="E306" s="112"/>
      <c r="F306" s="112"/>
      <c r="G306" s="112"/>
      <c r="H306" s="112"/>
      <c r="I306" s="112"/>
      <c r="J306" s="112"/>
      <c r="K306" s="112"/>
      <c r="L306" s="75"/>
      <c r="M306" s="75"/>
    </row>
    <row r="307" spans="2:13" s="17" customFormat="1" ht="15.75" hidden="1" x14ac:dyDescent="0.25">
      <c r="B307" s="343"/>
      <c r="C307" s="112"/>
      <c r="D307" s="112"/>
      <c r="E307" s="112"/>
      <c r="F307" s="112"/>
      <c r="G307" s="112"/>
      <c r="H307" s="112"/>
      <c r="I307" s="112"/>
      <c r="J307" s="112"/>
      <c r="K307" s="112"/>
      <c r="L307" s="75"/>
      <c r="M307" s="75"/>
    </row>
    <row r="308" spans="2:13" s="17" customFormat="1" ht="15.75" hidden="1" x14ac:dyDescent="0.25">
      <c r="B308" s="343"/>
      <c r="C308" s="112"/>
      <c r="D308" s="112"/>
      <c r="E308" s="112"/>
      <c r="F308" s="112"/>
      <c r="G308" s="112"/>
      <c r="H308" s="112"/>
      <c r="I308" s="112"/>
      <c r="J308" s="112"/>
      <c r="K308" s="112"/>
      <c r="L308" s="75"/>
      <c r="M308" s="75"/>
    </row>
    <row r="309" spans="2:13" s="17" customFormat="1" ht="15.75" hidden="1" x14ac:dyDescent="0.25">
      <c r="B309" s="343"/>
      <c r="C309" s="112"/>
      <c r="D309" s="112"/>
      <c r="E309" s="112"/>
      <c r="F309" s="112"/>
      <c r="G309" s="112"/>
      <c r="H309" s="112"/>
      <c r="I309" s="112"/>
      <c r="J309" s="112"/>
      <c r="K309" s="112"/>
      <c r="L309" s="75"/>
      <c r="M309" s="75"/>
    </row>
    <row r="310" spans="2:13" s="17" customFormat="1" ht="15.75" hidden="1" x14ac:dyDescent="0.25">
      <c r="B310" s="343"/>
      <c r="C310" s="112"/>
      <c r="D310" s="112"/>
      <c r="E310" s="112"/>
      <c r="F310" s="112"/>
      <c r="G310" s="112"/>
      <c r="H310" s="112"/>
      <c r="I310" s="112"/>
      <c r="J310" s="112"/>
      <c r="K310" s="112"/>
      <c r="L310" s="75"/>
      <c r="M310" s="75"/>
    </row>
    <row r="311" spans="2:13" s="17" customFormat="1" ht="15.75" hidden="1" x14ac:dyDescent="0.25">
      <c r="B311" s="343"/>
      <c r="C311" s="112"/>
      <c r="D311" s="112"/>
      <c r="E311" s="112"/>
      <c r="F311" s="112"/>
      <c r="G311" s="112"/>
      <c r="H311" s="112"/>
      <c r="I311" s="112"/>
      <c r="J311" s="112"/>
      <c r="K311" s="112"/>
      <c r="L311" s="75"/>
      <c r="M311" s="75"/>
    </row>
    <row r="312" spans="2:13" s="17" customFormat="1" ht="15.75" hidden="1" x14ac:dyDescent="0.25">
      <c r="B312" s="343"/>
      <c r="C312" s="112"/>
      <c r="D312" s="112"/>
      <c r="E312" s="112"/>
      <c r="F312" s="112"/>
      <c r="G312" s="112"/>
      <c r="H312" s="112"/>
      <c r="I312" s="112"/>
      <c r="J312" s="112"/>
      <c r="K312" s="112"/>
      <c r="L312" s="75"/>
      <c r="M312" s="75"/>
    </row>
    <row r="313" spans="2:13" s="17" customFormat="1" ht="15.75" hidden="1" x14ac:dyDescent="0.25">
      <c r="B313" s="343"/>
      <c r="C313" s="112"/>
      <c r="D313" s="112"/>
      <c r="E313" s="112"/>
      <c r="F313" s="112"/>
      <c r="G313" s="112"/>
      <c r="H313" s="112"/>
      <c r="I313" s="112"/>
      <c r="J313" s="112"/>
      <c r="K313" s="112"/>
      <c r="L313" s="75"/>
      <c r="M313" s="75"/>
    </row>
    <row r="314" spans="2:13" s="17" customFormat="1" ht="15.75" hidden="1" x14ac:dyDescent="0.25">
      <c r="B314" s="343"/>
      <c r="C314" s="112"/>
      <c r="D314" s="112"/>
      <c r="E314" s="112"/>
      <c r="F314" s="112"/>
      <c r="G314" s="112"/>
      <c r="H314" s="112"/>
      <c r="I314" s="112"/>
      <c r="J314" s="112"/>
      <c r="K314" s="112"/>
      <c r="L314" s="75"/>
      <c r="M314" s="75"/>
    </row>
    <row r="315" spans="2:13" s="17" customFormat="1" ht="15.75" hidden="1" x14ac:dyDescent="0.25">
      <c r="B315" s="343"/>
      <c r="C315" s="112"/>
      <c r="D315" s="112"/>
      <c r="E315" s="112"/>
      <c r="F315" s="112"/>
      <c r="G315" s="112"/>
      <c r="H315" s="112"/>
      <c r="I315" s="112"/>
      <c r="J315" s="112"/>
      <c r="K315" s="112"/>
      <c r="L315" s="75"/>
      <c r="M315" s="75"/>
    </row>
    <row r="316" spans="2:13" s="17" customFormat="1" ht="15.75" hidden="1" x14ac:dyDescent="0.25">
      <c r="B316" s="343"/>
      <c r="C316" s="112"/>
      <c r="D316" s="112"/>
      <c r="E316" s="112"/>
      <c r="F316" s="112"/>
      <c r="G316" s="112"/>
      <c r="H316" s="112"/>
      <c r="I316" s="112"/>
      <c r="J316" s="112"/>
      <c r="K316" s="112"/>
      <c r="L316" s="75"/>
      <c r="M316" s="75"/>
    </row>
    <row r="317" spans="2:13" s="17" customFormat="1" ht="15.75" hidden="1" x14ac:dyDescent="0.25">
      <c r="B317" s="343"/>
      <c r="C317" s="112"/>
      <c r="D317" s="112"/>
      <c r="E317" s="112"/>
      <c r="F317" s="112"/>
      <c r="G317" s="112"/>
      <c r="H317" s="112"/>
      <c r="I317" s="112"/>
      <c r="J317" s="112"/>
      <c r="K317" s="112"/>
      <c r="L317" s="75"/>
      <c r="M317" s="75"/>
    </row>
    <row r="318" spans="2:13" s="17" customFormat="1" ht="15.75" hidden="1" x14ac:dyDescent="0.25">
      <c r="B318" s="343"/>
      <c r="C318" s="112"/>
      <c r="D318" s="112"/>
      <c r="E318" s="112"/>
      <c r="F318" s="112"/>
      <c r="G318" s="112"/>
      <c r="H318" s="112"/>
      <c r="I318" s="112"/>
      <c r="J318" s="112"/>
      <c r="K318" s="112"/>
      <c r="L318" s="75"/>
      <c r="M318" s="75"/>
    </row>
    <row r="319" spans="2:13" s="17" customFormat="1" ht="15.75" hidden="1" x14ac:dyDescent="0.25">
      <c r="B319" s="343"/>
      <c r="C319" s="112"/>
      <c r="D319" s="112"/>
      <c r="E319" s="112"/>
      <c r="F319" s="112"/>
      <c r="G319" s="112"/>
      <c r="H319" s="112"/>
      <c r="I319" s="112"/>
      <c r="J319" s="112"/>
      <c r="K319" s="112"/>
      <c r="L319" s="75"/>
      <c r="M319" s="75"/>
    </row>
    <row r="320" spans="2:13" s="17" customFormat="1" ht="15.75" hidden="1" x14ac:dyDescent="0.25">
      <c r="B320" s="343"/>
      <c r="C320" s="112"/>
      <c r="D320" s="112"/>
      <c r="E320" s="112"/>
      <c r="F320" s="112"/>
      <c r="G320" s="112"/>
      <c r="H320" s="112"/>
      <c r="I320" s="112"/>
      <c r="J320" s="112"/>
      <c r="K320" s="112"/>
      <c r="L320" s="75"/>
      <c r="M320" s="75"/>
    </row>
    <row r="321" spans="2:13" s="17" customFormat="1" ht="15.75" hidden="1" x14ac:dyDescent="0.25">
      <c r="B321" s="343"/>
      <c r="C321" s="112"/>
      <c r="D321" s="112"/>
      <c r="E321" s="112"/>
      <c r="F321" s="112"/>
      <c r="G321" s="112"/>
      <c r="H321" s="112"/>
      <c r="I321" s="112"/>
      <c r="J321" s="112"/>
      <c r="K321" s="112"/>
      <c r="L321" s="75"/>
      <c r="M321" s="75"/>
    </row>
    <row r="322" spans="2:13" s="17" customFormat="1" ht="15.75" hidden="1" x14ac:dyDescent="0.25">
      <c r="B322" s="343"/>
      <c r="C322" s="112"/>
      <c r="D322" s="112"/>
      <c r="E322" s="112"/>
      <c r="F322" s="112"/>
      <c r="G322" s="112"/>
      <c r="H322" s="112"/>
      <c r="I322" s="112"/>
      <c r="J322" s="112"/>
      <c r="K322" s="112"/>
      <c r="L322" s="75"/>
      <c r="M322" s="75"/>
    </row>
    <row r="323" spans="2:13" s="17" customFormat="1" ht="15.75" hidden="1" x14ac:dyDescent="0.25">
      <c r="B323" s="343"/>
      <c r="C323" s="112"/>
      <c r="D323" s="112"/>
      <c r="E323" s="112"/>
      <c r="F323" s="112"/>
      <c r="G323" s="112"/>
      <c r="H323" s="112"/>
      <c r="I323" s="112"/>
      <c r="J323" s="112"/>
      <c r="K323" s="112"/>
      <c r="L323" s="75"/>
      <c r="M323" s="75"/>
    </row>
    <row r="324" spans="2:13" s="17" customFormat="1" ht="15.75" hidden="1" x14ac:dyDescent="0.25">
      <c r="B324" s="343"/>
      <c r="C324" s="112"/>
      <c r="D324" s="112"/>
      <c r="E324" s="112"/>
      <c r="F324" s="112"/>
      <c r="G324" s="112"/>
      <c r="H324" s="112"/>
      <c r="I324" s="112"/>
      <c r="J324" s="112"/>
      <c r="K324" s="112"/>
      <c r="L324" s="75"/>
      <c r="M324" s="75"/>
    </row>
    <row r="325" spans="2:13" s="17" customFormat="1" ht="15.75" hidden="1" x14ac:dyDescent="0.25">
      <c r="B325" s="343"/>
      <c r="C325" s="112"/>
      <c r="D325" s="112"/>
      <c r="E325" s="112"/>
      <c r="F325" s="112"/>
      <c r="G325" s="112"/>
      <c r="H325" s="112"/>
      <c r="I325" s="112"/>
      <c r="J325" s="112"/>
      <c r="K325" s="112"/>
      <c r="L325" s="75"/>
      <c r="M325" s="75"/>
    </row>
    <row r="326" spans="2:13" s="17" customFormat="1" ht="15.75" hidden="1" x14ac:dyDescent="0.25">
      <c r="B326" s="343"/>
      <c r="C326" s="112"/>
      <c r="D326" s="112"/>
      <c r="E326" s="112"/>
      <c r="F326" s="112"/>
      <c r="G326" s="112"/>
      <c r="H326" s="112"/>
      <c r="I326" s="112"/>
      <c r="J326" s="112"/>
      <c r="K326" s="112"/>
      <c r="L326" s="75"/>
      <c r="M326" s="75"/>
    </row>
    <row r="327" spans="2:13" s="17" customFormat="1" ht="15.75" hidden="1" x14ac:dyDescent="0.25">
      <c r="B327" s="343"/>
      <c r="C327" s="112"/>
      <c r="D327" s="112"/>
      <c r="E327" s="112"/>
      <c r="F327" s="112"/>
      <c r="G327" s="112"/>
      <c r="H327" s="112"/>
      <c r="I327" s="112"/>
      <c r="J327" s="112"/>
      <c r="K327" s="112"/>
      <c r="L327" s="75"/>
      <c r="M327" s="75"/>
    </row>
    <row r="328" spans="2:13" s="17" customFormat="1" ht="15.75" hidden="1" x14ac:dyDescent="0.25">
      <c r="B328" s="343"/>
      <c r="C328" s="112"/>
      <c r="D328" s="112"/>
      <c r="E328" s="112"/>
      <c r="F328" s="112"/>
      <c r="G328" s="112"/>
      <c r="H328" s="112"/>
      <c r="I328" s="112"/>
      <c r="J328" s="112"/>
      <c r="K328" s="112"/>
      <c r="L328" s="75"/>
      <c r="M328" s="75"/>
    </row>
    <row r="329" spans="2:13" s="17" customFormat="1" ht="15.75" hidden="1" x14ac:dyDescent="0.25">
      <c r="B329" s="343"/>
      <c r="C329" s="112"/>
      <c r="D329" s="112"/>
      <c r="E329" s="112"/>
      <c r="F329" s="112"/>
      <c r="G329" s="112"/>
      <c r="H329" s="112"/>
      <c r="I329" s="112"/>
      <c r="J329" s="112"/>
      <c r="K329" s="112"/>
      <c r="L329" s="75"/>
      <c r="M329" s="75"/>
    </row>
    <row r="330" spans="2:13" s="17" customFormat="1" ht="15.75" hidden="1" x14ac:dyDescent="0.25">
      <c r="B330" s="343"/>
      <c r="C330" s="112"/>
      <c r="D330" s="112"/>
      <c r="E330" s="112"/>
      <c r="F330" s="112"/>
      <c r="G330" s="112"/>
      <c r="H330" s="112"/>
      <c r="I330" s="112"/>
      <c r="J330" s="112"/>
      <c r="K330" s="112"/>
      <c r="L330" s="75"/>
      <c r="M330" s="75"/>
    </row>
    <row r="331" spans="2:13" s="17" customFormat="1" ht="15.75" hidden="1" x14ac:dyDescent="0.25">
      <c r="B331" s="343"/>
      <c r="C331" s="112"/>
      <c r="D331" s="112"/>
      <c r="E331" s="112"/>
      <c r="F331" s="112"/>
      <c r="G331" s="112"/>
      <c r="H331" s="112"/>
      <c r="I331" s="112"/>
      <c r="J331" s="112"/>
      <c r="K331" s="112"/>
      <c r="L331" s="75"/>
      <c r="M331" s="75"/>
    </row>
    <row r="332" spans="2:13" s="17" customFormat="1" ht="15.75" hidden="1" x14ac:dyDescent="0.25">
      <c r="B332" s="343"/>
      <c r="C332" s="112"/>
      <c r="D332" s="112"/>
      <c r="E332" s="112"/>
      <c r="F332" s="112"/>
      <c r="G332" s="112"/>
      <c r="H332" s="112"/>
      <c r="I332" s="112"/>
      <c r="J332" s="112"/>
      <c r="K332" s="112"/>
      <c r="L332" s="75"/>
      <c r="M332" s="75"/>
    </row>
    <row r="333" spans="2:13" s="17" customFormat="1" ht="15.75" hidden="1" x14ac:dyDescent="0.25">
      <c r="B333" s="343"/>
      <c r="C333" s="112"/>
      <c r="D333" s="112"/>
      <c r="E333" s="112"/>
      <c r="F333" s="112"/>
      <c r="G333" s="112"/>
      <c r="H333" s="112"/>
      <c r="I333" s="112"/>
      <c r="J333" s="112"/>
      <c r="K333" s="112"/>
      <c r="L333" s="75"/>
      <c r="M333" s="75"/>
    </row>
    <row r="334" spans="2:13" s="17" customFormat="1" ht="15.75" hidden="1" x14ac:dyDescent="0.25">
      <c r="B334" s="343"/>
      <c r="C334" s="112"/>
      <c r="D334" s="112"/>
      <c r="E334" s="112"/>
      <c r="F334" s="112"/>
      <c r="G334" s="112"/>
      <c r="H334" s="112"/>
      <c r="I334" s="112"/>
      <c r="J334" s="112"/>
      <c r="K334" s="112"/>
      <c r="L334" s="75"/>
      <c r="M334" s="75"/>
    </row>
    <row r="335" spans="2:13" s="17" customFormat="1" ht="15.75" hidden="1" x14ac:dyDescent="0.25">
      <c r="B335" s="343"/>
      <c r="C335" s="112"/>
      <c r="D335" s="112"/>
      <c r="E335" s="112"/>
      <c r="F335" s="112"/>
      <c r="G335" s="112"/>
      <c r="H335" s="112"/>
      <c r="I335" s="112"/>
      <c r="J335" s="112"/>
      <c r="K335" s="112"/>
      <c r="L335" s="75"/>
      <c r="M335" s="75"/>
    </row>
    <row r="336" spans="2:13" s="17" customFormat="1" ht="15.75" hidden="1" x14ac:dyDescent="0.25">
      <c r="B336" s="343"/>
      <c r="C336" s="112"/>
      <c r="D336" s="112"/>
      <c r="E336" s="112"/>
      <c r="F336" s="112"/>
      <c r="G336" s="112"/>
      <c r="H336" s="112"/>
      <c r="I336" s="112"/>
      <c r="J336" s="112"/>
      <c r="K336" s="112"/>
      <c r="L336" s="75"/>
      <c r="M336" s="75"/>
    </row>
    <row r="337" spans="2:13" s="17" customFormat="1" ht="15.75" hidden="1" x14ac:dyDescent="0.25">
      <c r="B337" s="343"/>
      <c r="C337" s="112"/>
      <c r="D337" s="112"/>
      <c r="E337" s="112"/>
      <c r="F337" s="112"/>
      <c r="G337" s="112"/>
      <c r="H337" s="112"/>
      <c r="I337" s="112"/>
      <c r="J337" s="112"/>
      <c r="K337" s="112"/>
      <c r="L337" s="75"/>
      <c r="M337" s="75"/>
    </row>
    <row r="338" spans="2:13" s="17" customFormat="1" ht="15.75" hidden="1" x14ac:dyDescent="0.25">
      <c r="B338" s="343"/>
      <c r="C338" s="112"/>
      <c r="D338" s="112"/>
      <c r="E338" s="112"/>
      <c r="F338" s="112"/>
      <c r="G338" s="112"/>
      <c r="H338" s="112"/>
      <c r="I338" s="112"/>
      <c r="J338" s="112"/>
      <c r="K338" s="112"/>
      <c r="L338" s="75"/>
      <c r="M338" s="75"/>
    </row>
    <row r="339" spans="2:13" s="17" customFormat="1" ht="15.75" hidden="1" x14ac:dyDescent="0.25">
      <c r="B339" s="343"/>
      <c r="C339" s="112"/>
      <c r="D339" s="112"/>
      <c r="E339" s="112"/>
      <c r="F339" s="112"/>
      <c r="G339" s="112"/>
      <c r="H339" s="112"/>
      <c r="I339" s="112"/>
      <c r="J339" s="112"/>
      <c r="K339" s="112"/>
      <c r="L339" s="75"/>
      <c r="M339" s="75"/>
    </row>
    <row r="340" spans="2:13" s="17" customFormat="1" ht="15.75" hidden="1" x14ac:dyDescent="0.25">
      <c r="B340" s="343"/>
      <c r="C340" s="112"/>
      <c r="D340" s="112"/>
      <c r="E340" s="112"/>
      <c r="F340" s="112"/>
      <c r="G340" s="112"/>
      <c r="H340" s="112"/>
      <c r="I340" s="112"/>
      <c r="J340" s="112"/>
      <c r="K340" s="112"/>
      <c r="L340" s="75"/>
      <c r="M340" s="75"/>
    </row>
    <row r="341" spans="2:13" s="17" customFormat="1" ht="15.75" hidden="1" x14ac:dyDescent="0.25">
      <c r="B341" s="343"/>
      <c r="C341" s="112"/>
      <c r="D341" s="112"/>
      <c r="E341" s="112"/>
      <c r="F341" s="112"/>
      <c r="G341" s="112"/>
      <c r="H341" s="112"/>
      <c r="I341" s="112"/>
      <c r="J341" s="112"/>
      <c r="K341" s="112"/>
      <c r="L341" s="75"/>
      <c r="M341" s="75"/>
    </row>
    <row r="342" spans="2:13" s="17" customFormat="1" ht="15.75" hidden="1" x14ac:dyDescent="0.25">
      <c r="B342" s="343"/>
      <c r="C342" s="112"/>
      <c r="D342" s="112"/>
      <c r="E342" s="112"/>
      <c r="F342" s="112"/>
      <c r="G342" s="112"/>
      <c r="H342" s="112"/>
      <c r="I342" s="112"/>
      <c r="J342" s="112"/>
      <c r="K342" s="112"/>
      <c r="L342" s="75"/>
      <c r="M342" s="75"/>
    </row>
    <row r="343" spans="2:13" s="17" customFormat="1" ht="15.75" hidden="1" x14ac:dyDescent="0.25">
      <c r="B343" s="343"/>
      <c r="C343" s="112"/>
      <c r="D343" s="112"/>
      <c r="E343" s="112"/>
      <c r="F343" s="112"/>
      <c r="G343" s="112"/>
      <c r="H343" s="112"/>
      <c r="I343" s="112"/>
      <c r="J343" s="112"/>
      <c r="K343" s="112"/>
      <c r="L343" s="75"/>
      <c r="M343" s="75"/>
    </row>
    <row r="344" spans="2:13" s="17" customFormat="1" ht="15.75" hidden="1" x14ac:dyDescent="0.25">
      <c r="B344" s="343"/>
      <c r="C344" s="112"/>
      <c r="D344" s="112"/>
      <c r="E344" s="112"/>
      <c r="F344" s="112"/>
      <c r="G344" s="112"/>
      <c r="H344" s="112"/>
      <c r="I344" s="112"/>
      <c r="J344" s="112"/>
      <c r="K344" s="112"/>
      <c r="L344" s="75"/>
      <c r="M344" s="75"/>
    </row>
    <row r="345" spans="2:13" s="17" customFormat="1" ht="15.75" hidden="1" x14ac:dyDescent="0.25">
      <c r="B345" s="343"/>
      <c r="C345" s="112"/>
      <c r="D345" s="112"/>
      <c r="E345" s="112"/>
      <c r="F345" s="112"/>
      <c r="G345" s="112"/>
      <c r="H345" s="112"/>
      <c r="I345" s="112"/>
      <c r="J345" s="112"/>
      <c r="K345" s="112"/>
      <c r="L345" s="75"/>
      <c r="M345" s="75"/>
    </row>
    <row r="346" spans="2:13" s="17" customFormat="1" ht="15.75" hidden="1" x14ac:dyDescent="0.25">
      <c r="B346" s="343"/>
      <c r="C346" s="112"/>
      <c r="D346" s="112"/>
      <c r="E346" s="112"/>
      <c r="F346" s="112"/>
      <c r="G346" s="112"/>
      <c r="H346" s="112"/>
      <c r="I346" s="112"/>
      <c r="J346" s="112"/>
      <c r="K346" s="112"/>
      <c r="L346" s="75"/>
      <c r="M346" s="75"/>
    </row>
    <row r="347" spans="2:13" s="17" customFormat="1" ht="15.75" hidden="1" x14ac:dyDescent="0.25">
      <c r="B347" s="343"/>
      <c r="C347" s="112"/>
      <c r="D347" s="112"/>
      <c r="E347" s="112"/>
      <c r="F347" s="112"/>
      <c r="G347" s="112"/>
      <c r="H347" s="112"/>
      <c r="I347" s="112"/>
      <c r="J347" s="112"/>
      <c r="K347" s="112"/>
      <c r="L347" s="75"/>
      <c r="M347" s="75"/>
    </row>
    <row r="348" spans="2:13" s="17" customFormat="1" ht="15.75" hidden="1" x14ac:dyDescent="0.25">
      <c r="B348" s="343"/>
      <c r="C348" s="112"/>
      <c r="D348" s="112"/>
      <c r="E348" s="112"/>
      <c r="F348" s="112"/>
      <c r="G348" s="112"/>
      <c r="H348" s="112"/>
      <c r="I348" s="112"/>
      <c r="J348" s="112"/>
      <c r="K348" s="112"/>
      <c r="L348" s="75"/>
      <c r="M348" s="75"/>
    </row>
    <row r="349" spans="2:13" s="17" customFormat="1" ht="15.75" hidden="1" x14ac:dyDescent="0.25">
      <c r="B349" s="343"/>
      <c r="C349" s="112"/>
      <c r="D349" s="112"/>
      <c r="E349" s="112"/>
      <c r="F349" s="112"/>
      <c r="G349" s="112"/>
      <c r="H349" s="112"/>
      <c r="I349" s="112"/>
      <c r="J349" s="112"/>
      <c r="K349" s="112"/>
      <c r="L349" s="75"/>
      <c r="M349" s="75"/>
    </row>
    <row r="350" spans="2:13" s="17" customFormat="1" ht="15.75" hidden="1" x14ac:dyDescent="0.25">
      <c r="B350" s="343"/>
      <c r="C350" s="112"/>
      <c r="D350" s="112"/>
      <c r="E350" s="112"/>
      <c r="F350" s="112"/>
      <c r="G350" s="112"/>
      <c r="H350" s="112"/>
      <c r="I350" s="112"/>
      <c r="J350" s="112"/>
      <c r="K350" s="112"/>
      <c r="L350" s="75"/>
      <c r="M350" s="75"/>
    </row>
    <row r="351" spans="2:13" s="17" customFormat="1" ht="15.75" hidden="1" x14ac:dyDescent="0.25">
      <c r="B351" s="343"/>
      <c r="C351" s="112"/>
      <c r="D351" s="112"/>
      <c r="E351" s="112"/>
      <c r="F351" s="112"/>
      <c r="G351" s="112"/>
      <c r="H351" s="112"/>
      <c r="I351" s="112"/>
      <c r="J351" s="112"/>
      <c r="K351" s="112"/>
      <c r="L351" s="75"/>
      <c r="M351" s="75"/>
    </row>
    <row r="352" spans="2:13" s="17" customFormat="1" ht="15.75" hidden="1" x14ac:dyDescent="0.25">
      <c r="B352" s="343"/>
      <c r="C352" s="112"/>
      <c r="D352" s="112"/>
      <c r="E352" s="112"/>
      <c r="F352" s="112"/>
      <c r="G352" s="112"/>
      <c r="H352" s="112"/>
      <c r="I352" s="112"/>
      <c r="J352" s="112"/>
      <c r="K352" s="112"/>
      <c r="L352" s="75"/>
      <c r="M352" s="75"/>
    </row>
    <row r="353" spans="2:13" s="17" customFormat="1" ht="15.75" hidden="1" x14ac:dyDescent="0.25">
      <c r="B353" s="343"/>
      <c r="C353" s="112"/>
      <c r="D353" s="112"/>
      <c r="E353" s="112"/>
      <c r="F353" s="112"/>
      <c r="G353" s="112"/>
      <c r="H353" s="112"/>
      <c r="I353" s="112"/>
      <c r="J353" s="112"/>
      <c r="K353" s="112"/>
      <c r="L353" s="75"/>
      <c r="M353" s="75"/>
    </row>
    <row r="354" spans="2:13" s="17" customFormat="1" ht="15.75" hidden="1" x14ac:dyDescent="0.25">
      <c r="B354" s="343"/>
      <c r="C354" s="112"/>
      <c r="D354" s="112"/>
      <c r="E354" s="112"/>
      <c r="F354" s="112"/>
      <c r="G354" s="112"/>
      <c r="H354" s="112"/>
      <c r="I354" s="112"/>
      <c r="J354" s="112"/>
      <c r="K354" s="112"/>
      <c r="L354" s="75"/>
      <c r="M354" s="75"/>
    </row>
    <row r="355" spans="2:13" s="17" customFormat="1" ht="15.75" hidden="1" x14ac:dyDescent="0.25">
      <c r="B355" s="343"/>
      <c r="C355" s="112"/>
      <c r="D355" s="112"/>
      <c r="E355" s="112"/>
      <c r="F355" s="112"/>
      <c r="G355" s="112"/>
      <c r="H355" s="112"/>
      <c r="I355" s="112"/>
      <c r="J355" s="112"/>
      <c r="K355" s="112"/>
      <c r="L355" s="75"/>
      <c r="M355" s="75"/>
    </row>
    <row r="356" spans="2:13" s="17" customFormat="1" ht="15.75" hidden="1" x14ac:dyDescent="0.25">
      <c r="B356" s="343"/>
      <c r="C356" s="112"/>
      <c r="D356" s="112"/>
      <c r="E356" s="112"/>
      <c r="F356" s="112"/>
      <c r="G356" s="112"/>
      <c r="H356" s="112"/>
      <c r="I356" s="112"/>
      <c r="J356" s="112"/>
      <c r="K356" s="112"/>
      <c r="L356" s="75"/>
      <c r="M356" s="75"/>
    </row>
    <row r="357" spans="2:13" s="17" customFormat="1" ht="15.75" hidden="1" x14ac:dyDescent="0.25">
      <c r="B357" s="343"/>
      <c r="C357" s="112"/>
      <c r="D357" s="112"/>
      <c r="E357" s="112"/>
      <c r="F357" s="112"/>
      <c r="G357" s="112"/>
      <c r="H357" s="112"/>
      <c r="I357" s="112"/>
      <c r="J357" s="112"/>
      <c r="K357" s="112"/>
      <c r="L357" s="75"/>
      <c r="M357" s="75"/>
    </row>
    <row r="358" spans="2:13" s="17" customFormat="1" ht="15.75" hidden="1" x14ac:dyDescent="0.25">
      <c r="B358" s="343"/>
      <c r="C358" s="112"/>
      <c r="D358" s="112"/>
      <c r="E358" s="112"/>
      <c r="F358" s="112"/>
      <c r="G358" s="112"/>
      <c r="H358" s="112"/>
      <c r="I358" s="112"/>
      <c r="J358" s="112"/>
      <c r="K358" s="112"/>
      <c r="L358" s="75"/>
      <c r="M358" s="75"/>
    </row>
    <row r="359" spans="2:13" s="17" customFormat="1" ht="15.75" hidden="1" x14ac:dyDescent="0.25">
      <c r="B359" s="343"/>
      <c r="C359" s="112"/>
      <c r="D359" s="112"/>
      <c r="E359" s="112"/>
      <c r="F359" s="112"/>
      <c r="G359" s="112"/>
      <c r="H359" s="112"/>
      <c r="I359" s="112"/>
      <c r="J359" s="112"/>
      <c r="K359" s="112"/>
      <c r="L359" s="75"/>
      <c r="M359" s="75"/>
    </row>
    <row r="360" spans="2:13" s="17" customFormat="1" ht="15.75" hidden="1" x14ac:dyDescent="0.25">
      <c r="B360" s="343"/>
      <c r="C360" s="112"/>
      <c r="D360" s="112"/>
      <c r="E360" s="112"/>
      <c r="F360" s="112"/>
      <c r="G360" s="112"/>
      <c r="H360" s="112"/>
      <c r="I360" s="112"/>
      <c r="J360" s="112"/>
      <c r="K360" s="112"/>
      <c r="L360" s="75"/>
      <c r="M360" s="75"/>
    </row>
    <row r="361" spans="2:13" s="17" customFormat="1" ht="15.75" hidden="1" x14ac:dyDescent="0.25">
      <c r="B361" s="343"/>
      <c r="C361" s="112"/>
      <c r="D361" s="112"/>
      <c r="E361" s="112"/>
      <c r="F361" s="112"/>
      <c r="G361" s="112"/>
      <c r="H361" s="112"/>
      <c r="I361" s="112"/>
      <c r="J361" s="112"/>
      <c r="K361" s="112"/>
      <c r="L361" s="75"/>
      <c r="M361" s="75"/>
    </row>
    <row r="362" spans="2:13" s="17" customFormat="1" ht="15.75" hidden="1" x14ac:dyDescent="0.25">
      <c r="B362" s="343"/>
      <c r="C362" s="112"/>
      <c r="D362" s="112"/>
      <c r="E362" s="112"/>
      <c r="F362" s="112"/>
      <c r="G362" s="112"/>
      <c r="H362" s="112"/>
      <c r="I362" s="112"/>
      <c r="J362" s="112"/>
      <c r="K362" s="112"/>
      <c r="L362" s="75"/>
      <c r="M362" s="75"/>
    </row>
    <row r="363" spans="2:13" s="17" customFormat="1" ht="15.75" hidden="1" x14ac:dyDescent="0.25">
      <c r="B363" s="343"/>
      <c r="C363" s="112"/>
      <c r="D363" s="112"/>
      <c r="E363" s="112"/>
      <c r="F363" s="112"/>
      <c r="G363" s="112"/>
      <c r="H363" s="112"/>
      <c r="I363" s="112"/>
      <c r="J363" s="112"/>
      <c r="K363" s="112"/>
      <c r="L363" s="75"/>
      <c r="M363" s="75"/>
    </row>
    <row r="364" spans="2:13" s="17" customFormat="1" ht="15.75" hidden="1" x14ac:dyDescent="0.25">
      <c r="B364" s="343"/>
      <c r="C364" s="112"/>
      <c r="D364" s="112"/>
      <c r="E364" s="112"/>
      <c r="F364" s="112"/>
      <c r="G364" s="112"/>
      <c r="H364" s="112"/>
      <c r="I364" s="112"/>
      <c r="J364" s="112"/>
      <c r="K364" s="112"/>
      <c r="L364" s="75"/>
      <c r="M364" s="75"/>
    </row>
    <row r="365" spans="2:13" s="17" customFormat="1" ht="15.75" hidden="1" x14ac:dyDescent="0.25">
      <c r="B365" s="343"/>
      <c r="C365" s="112"/>
      <c r="D365" s="112"/>
      <c r="E365" s="112"/>
      <c r="F365" s="112"/>
      <c r="G365" s="112"/>
      <c r="H365" s="112"/>
      <c r="I365" s="112"/>
      <c r="J365" s="112"/>
      <c r="K365" s="112"/>
      <c r="L365" s="75"/>
      <c r="M365" s="75"/>
    </row>
    <row r="366" spans="2:13" s="17" customFormat="1" ht="15.75" hidden="1" x14ac:dyDescent="0.25">
      <c r="B366" s="343"/>
      <c r="C366" s="112"/>
      <c r="D366" s="112"/>
      <c r="E366" s="112"/>
      <c r="F366" s="112"/>
      <c r="G366" s="112"/>
      <c r="H366" s="112"/>
      <c r="I366" s="112"/>
      <c r="J366" s="112"/>
      <c r="K366" s="112"/>
      <c r="L366" s="75"/>
      <c r="M366" s="75"/>
    </row>
    <row r="367" spans="2:13" s="17" customFormat="1" ht="15.75" hidden="1" x14ac:dyDescent="0.25">
      <c r="B367" s="343"/>
      <c r="C367" s="112"/>
      <c r="D367" s="112"/>
      <c r="E367" s="112"/>
      <c r="F367" s="112"/>
      <c r="G367" s="112"/>
      <c r="H367" s="112"/>
      <c r="I367" s="112"/>
      <c r="J367" s="112"/>
      <c r="K367" s="112"/>
      <c r="L367" s="75"/>
      <c r="M367" s="75"/>
    </row>
    <row r="368" spans="2:13" s="17" customFormat="1" ht="15.75" hidden="1" x14ac:dyDescent="0.25">
      <c r="B368" s="343"/>
      <c r="C368" s="112"/>
      <c r="D368" s="112"/>
      <c r="E368" s="112"/>
      <c r="F368" s="112"/>
      <c r="G368" s="112"/>
      <c r="H368" s="112"/>
      <c r="I368" s="112"/>
      <c r="J368" s="112"/>
      <c r="K368" s="112"/>
      <c r="L368" s="75"/>
      <c r="M368" s="75"/>
    </row>
    <row r="369" spans="2:13" s="17" customFormat="1" ht="15.75" hidden="1" x14ac:dyDescent="0.25">
      <c r="B369" s="343"/>
      <c r="C369" s="112"/>
      <c r="D369" s="112"/>
      <c r="E369" s="112"/>
      <c r="F369" s="112"/>
      <c r="G369" s="112"/>
      <c r="H369" s="112"/>
      <c r="I369" s="112"/>
      <c r="J369" s="112"/>
      <c r="K369" s="112"/>
      <c r="L369" s="75"/>
      <c r="M369" s="75"/>
    </row>
    <row r="370" spans="2:13" s="17" customFormat="1" ht="15.75" hidden="1" x14ac:dyDescent="0.25">
      <c r="B370" s="343"/>
      <c r="C370" s="112"/>
      <c r="D370" s="112"/>
      <c r="E370" s="112"/>
      <c r="F370" s="112"/>
      <c r="G370" s="112"/>
      <c r="H370" s="112"/>
      <c r="I370" s="112"/>
      <c r="J370" s="112"/>
      <c r="K370" s="112"/>
      <c r="L370" s="75"/>
      <c r="M370" s="75"/>
    </row>
    <row r="371" spans="2:13" s="17" customFormat="1" ht="15.75" hidden="1" x14ac:dyDescent="0.25">
      <c r="B371" s="343"/>
      <c r="C371" s="112"/>
      <c r="D371" s="112"/>
      <c r="E371" s="112"/>
      <c r="F371" s="112"/>
      <c r="G371" s="112"/>
      <c r="H371" s="112"/>
      <c r="I371" s="112"/>
      <c r="J371" s="112"/>
      <c r="K371" s="112"/>
      <c r="L371" s="75"/>
      <c r="M371" s="75"/>
    </row>
    <row r="372" spans="2:13" s="17" customFormat="1" ht="15.75" hidden="1" x14ac:dyDescent="0.25">
      <c r="B372" s="343"/>
      <c r="C372" s="112"/>
      <c r="D372" s="112"/>
      <c r="E372" s="112"/>
      <c r="F372" s="112"/>
      <c r="G372" s="112"/>
      <c r="H372" s="112"/>
      <c r="I372" s="112"/>
      <c r="J372" s="112"/>
      <c r="K372" s="112"/>
      <c r="L372" s="75"/>
      <c r="M372" s="75"/>
    </row>
    <row r="373" spans="2:13" s="17" customFormat="1" ht="15.75" hidden="1" x14ac:dyDescent="0.25">
      <c r="B373" s="343"/>
      <c r="C373" s="112"/>
      <c r="D373" s="112"/>
      <c r="E373" s="112"/>
      <c r="F373" s="112"/>
      <c r="G373" s="112"/>
      <c r="H373" s="112"/>
      <c r="I373" s="112"/>
      <c r="J373" s="112"/>
      <c r="K373" s="112"/>
      <c r="L373" s="75"/>
      <c r="M373" s="75"/>
    </row>
    <row r="374" spans="2:13" s="17" customFormat="1" ht="15.75" hidden="1" x14ac:dyDescent="0.25">
      <c r="B374" s="343"/>
      <c r="C374" s="112"/>
      <c r="D374" s="112"/>
      <c r="E374" s="112"/>
      <c r="F374" s="112"/>
      <c r="G374" s="112"/>
      <c r="H374" s="112"/>
      <c r="I374" s="112"/>
      <c r="J374" s="112"/>
      <c r="K374" s="112"/>
      <c r="L374" s="75"/>
      <c r="M374" s="75"/>
    </row>
    <row r="375" spans="2:13" s="17" customFormat="1" ht="15.75" hidden="1" x14ac:dyDescent="0.25">
      <c r="B375" s="343"/>
      <c r="C375" s="112"/>
      <c r="D375" s="112"/>
      <c r="E375" s="112"/>
      <c r="F375" s="112"/>
      <c r="G375" s="112"/>
      <c r="H375" s="112"/>
      <c r="I375" s="112"/>
      <c r="J375" s="112"/>
      <c r="K375" s="112"/>
      <c r="L375" s="75"/>
      <c r="M375" s="75"/>
    </row>
    <row r="376" spans="2:13" s="17" customFormat="1" ht="15.75" hidden="1" x14ac:dyDescent="0.25">
      <c r="B376" s="343"/>
      <c r="C376" s="112"/>
      <c r="D376" s="112"/>
      <c r="E376" s="112"/>
      <c r="F376" s="112"/>
      <c r="G376" s="112"/>
      <c r="H376" s="112"/>
      <c r="I376" s="112"/>
      <c r="J376" s="112"/>
      <c r="K376" s="112"/>
      <c r="L376" s="75"/>
      <c r="M376" s="75"/>
    </row>
    <row r="377" spans="2:13" s="17" customFormat="1" ht="15.75" hidden="1" x14ac:dyDescent="0.25">
      <c r="B377" s="343"/>
      <c r="C377" s="112"/>
      <c r="D377" s="112"/>
      <c r="E377" s="112"/>
      <c r="F377" s="112"/>
      <c r="G377" s="112"/>
      <c r="H377" s="112"/>
      <c r="I377" s="112"/>
      <c r="J377" s="112"/>
      <c r="K377" s="112"/>
      <c r="L377" s="75"/>
      <c r="M377" s="75"/>
    </row>
    <row r="378" spans="2:13" s="17" customFormat="1" ht="15.75" hidden="1" x14ac:dyDescent="0.25">
      <c r="B378" s="343"/>
      <c r="C378" s="112"/>
      <c r="D378" s="112"/>
      <c r="E378" s="112"/>
      <c r="F378" s="112"/>
      <c r="G378" s="112"/>
      <c r="H378" s="112"/>
      <c r="I378" s="112"/>
      <c r="J378" s="112"/>
      <c r="K378" s="112"/>
      <c r="L378" s="75"/>
      <c r="M378" s="75"/>
    </row>
    <row r="379" spans="2:13" s="17" customFormat="1" ht="15.75" hidden="1" x14ac:dyDescent="0.25">
      <c r="B379" s="343"/>
      <c r="C379" s="112"/>
      <c r="D379" s="112"/>
      <c r="E379" s="112"/>
      <c r="F379" s="112"/>
      <c r="G379" s="112"/>
      <c r="H379" s="112"/>
      <c r="I379" s="112"/>
      <c r="J379" s="112"/>
      <c r="K379" s="112"/>
      <c r="L379" s="75"/>
      <c r="M379" s="75"/>
    </row>
    <row r="380" spans="2:13" s="17" customFormat="1" ht="15.75" hidden="1" x14ac:dyDescent="0.25">
      <c r="B380" s="343"/>
      <c r="C380" s="112"/>
      <c r="D380" s="112"/>
      <c r="E380" s="112"/>
      <c r="F380" s="112"/>
      <c r="G380" s="112"/>
      <c r="H380" s="112"/>
      <c r="I380" s="112"/>
      <c r="J380" s="112"/>
      <c r="K380" s="112"/>
      <c r="L380" s="75"/>
      <c r="M380" s="75"/>
    </row>
    <row r="381" spans="2:13" s="17" customFormat="1" ht="15.75" hidden="1" x14ac:dyDescent="0.25">
      <c r="B381" s="343"/>
      <c r="C381" s="112"/>
      <c r="D381" s="112"/>
      <c r="E381" s="112"/>
      <c r="F381" s="112"/>
      <c r="G381" s="112"/>
      <c r="H381" s="112"/>
      <c r="I381" s="112"/>
      <c r="J381" s="112"/>
      <c r="K381" s="112"/>
      <c r="L381" s="75"/>
      <c r="M381" s="75"/>
    </row>
    <row r="382" spans="2:13" s="17" customFormat="1" ht="15.75" hidden="1" x14ac:dyDescent="0.25">
      <c r="B382" s="343"/>
      <c r="C382" s="112"/>
      <c r="D382" s="112"/>
      <c r="E382" s="112"/>
      <c r="F382" s="112"/>
      <c r="G382" s="112"/>
      <c r="H382" s="112"/>
      <c r="I382" s="112"/>
      <c r="J382" s="112"/>
      <c r="K382" s="112"/>
      <c r="L382" s="75"/>
      <c r="M382" s="75"/>
    </row>
    <row r="383" spans="2:13" s="17" customFormat="1" ht="15.75" hidden="1" x14ac:dyDescent="0.25">
      <c r="B383" s="343"/>
      <c r="C383" s="112"/>
      <c r="D383" s="112"/>
      <c r="E383" s="112"/>
      <c r="F383" s="112"/>
      <c r="G383" s="112"/>
      <c r="H383" s="112"/>
      <c r="I383" s="112"/>
      <c r="J383" s="112"/>
      <c r="K383" s="112"/>
      <c r="L383" s="75"/>
      <c r="M383" s="75"/>
    </row>
    <row r="384" spans="2:13" s="17" customFormat="1" ht="15.75" hidden="1" x14ac:dyDescent="0.25">
      <c r="B384" s="343"/>
      <c r="C384" s="112"/>
      <c r="D384" s="112"/>
      <c r="E384" s="112"/>
      <c r="F384" s="112"/>
      <c r="G384" s="112"/>
      <c r="H384" s="112"/>
      <c r="I384" s="112"/>
      <c r="J384" s="112"/>
      <c r="K384" s="112"/>
      <c r="L384" s="75"/>
      <c r="M384" s="75"/>
    </row>
    <row r="385" spans="2:13" s="17" customFormat="1" ht="15.75" hidden="1" x14ac:dyDescent="0.25">
      <c r="B385" s="343"/>
      <c r="C385" s="112"/>
      <c r="D385" s="112"/>
      <c r="E385" s="112"/>
      <c r="F385" s="112"/>
      <c r="G385" s="112"/>
      <c r="H385" s="112"/>
      <c r="I385" s="112"/>
      <c r="J385" s="112"/>
      <c r="K385" s="112"/>
      <c r="L385" s="75"/>
      <c r="M385" s="75"/>
    </row>
    <row r="386" spans="2:13" s="17" customFormat="1" ht="15.75" hidden="1" x14ac:dyDescent="0.25">
      <c r="B386" s="343"/>
      <c r="C386" s="112"/>
      <c r="D386" s="112"/>
      <c r="E386" s="112"/>
      <c r="F386" s="112"/>
      <c r="G386" s="112"/>
      <c r="H386" s="112"/>
      <c r="I386" s="112"/>
      <c r="J386" s="112"/>
      <c r="K386" s="112"/>
      <c r="L386" s="75"/>
      <c r="M386" s="75"/>
    </row>
    <row r="387" spans="2:13" s="17" customFormat="1" ht="15.75" hidden="1" x14ac:dyDescent="0.25">
      <c r="B387" s="343"/>
      <c r="C387" s="112"/>
      <c r="D387" s="112"/>
      <c r="E387" s="112"/>
      <c r="F387" s="112"/>
      <c r="G387" s="112"/>
      <c r="H387" s="112"/>
      <c r="I387" s="112"/>
      <c r="J387" s="112"/>
      <c r="K387" s="112"/>
      <c r="L387" s="75"/>
      <c r="M387" s="75"/>
    </row>
    <row r="388" spans="2:13" s="17" customFormat="1" ht="15.75" hidden="1" x14ac:dyDescent="0.25">
      <c r="B388" s="343"/>
      <c r="C388" s="112"/>
      <c r="D388" s="112"/>
      <c r="E388" s="112"/>
      <c r="F388" s="112"/>
      <c r="G388" s="112"/>
      <c r="H388" s="112"/>
      <c r="I388" s="112"/>
      <c r="J388" s="112"/>
      <c r="K388" s="112"/>
      <c r="L388" s="75"/>
      <c r="M388" s="75"/>
    </row>
    <row r="389" spans="2:13" s="17" customFormat="1" ht="15.75" hidden="1" x14ac:dyDescent="0.25">
      <c r="B389" s="343"/>
      <c r="C389" s="112"/>
      <c r="D389" s="112"/>
      <c r="E389" s="112"/>
      <c r="F389" s="112"/>
      <c r="G389" s="112"/>
      <c r="H389" s="112"/>
      <c r="I389" s="112"/>
      <c r="J389" s="112"/>
      <c r="K389" s="112"/>
      <c r="L389" s="75"/>
      <c r="M389" s="75"/>
    </row>
    <row r="390" spans="2:13" s="17" customFormat="1" ht="15.75" hidden="1" x14ac:dyDescent="0.25">
      <c r="B390" s="343"/>
      <c r="C390" s="112"/>
      <c r="D390" s="112"/>
      <c r="E390" s="112"/>
      <c r="F390" s="112"/>
      <c r="G390" s="112"/>
      <c r="H390" s="112"/>
      <c r="I390" s="112"/>
      <c r="J390" s="112"/>
      <c r="K390" s="112"/>
      <c r="L390" s="75"/>
      <c r="M390" s="75"/>
    </row>
    <row r="391" spans="2:13" s="17" customFormat="1" ht="15.75" hidden="1" x14ac:dyDescent="0.25">
      <c r="B391" s="343"/>
      <c r="C391" s="112"/>
      <c r="D391" s="112"/>
      <c r="E391" s="112"/>
      <c r="F391" s="112"/>
      <c r="G391" s="112"/>
      <c r="H391" s="112"/>
      <c r="I391" s="112"/>
      <c r="J391" s="112"/>
      <c r="K391" s="112"/>
      <c r="L391" s="75"/>
      <c r="M391" s="75"/>
    </row>
    <row r="392" spans="2:13" s="17" customFormat="1" ht="15.75" hidden="1" x14ac:dyDescent="0.25">
      <c r="B392" s="343"/>
      <c r="C392" s="112"/>
      <c r="D392" s="112"/>
      <c r="E392" s="112"/>
      <c r="F392" s="112"/>
      <c r="G392" s="112"/>
      <c r="H392" s="112"/>
      <c r="I392" s="112"/>
      <c r="J392" s="112"/>
      <c r="K392" s="112"/>
      <c r="L392" s="75"/>
      <c r="M392" s="75"/>
    </row>
    <row r="393" spans="2:13" s="17" customFormat="1" ht="15.75" hidden="1" x14ac:dyDescent="0.25">
      <c r="B393" s="343"/>
      <c r="C393" s="112"/>
      <c r="D393" s="112"/>
      <c r="E393" s="112"/>
      <c r="F393" s="112"/>
      <c r="G393" s="112"/>
      <c r="H393" s="112"/>
      <c r="I393" s="112"/>
      <c r="J393" s="112"/>
      <c r="K393" s="112"/>
      <c r="L393" s="75"/>
      <c r="M393" s="75"/>
    </row>
    <row r="394" spans="2:13" s="17" customFormat="1" ht="15.75" hidden="1" x14ac:dyDescent="0.25">
      <c r="B394" s="343"/>
      <c r="C394" s="112"/>
      <c r="D394" s="112"/>
      <c r="E394" s="112"/>
      <c r="F394" s="112"/>
      <c r="G394" s="112"/>
      <c r="H394" s="112"/>
      <c r="I394" s="112"/>
      <c r="J394" s="112"/>
      <c r="K394" s="112"/>
      <c r="L394" s="75"/>
      <c r="M394" s="75"/>
    </row>
    <row r="395" spans="2:13" s="17" customFormat="1" ht="15.75" hidden="1" x14ac:dyDescent="0.25">
      <c r="B395" s="343"/>
      <c r="C395" s="112"/>
      <c r="D395" s="112"/>
      <c r="E395" s="112"/>
      <c r="F395" s="112"/>
      <c r="G395" s="112"/>
      <c r="H395" s="112"/>
      <c r="I395" s="112"/>
      <c r="J395" s="112"/>
      <c r="K395" s="112"/>
      <c r="L395" s="75"/>
      <c r="M395" s="75"/>
    </row>
    <row r="396" spans="2:13" s="17" customFormat="1" ht="15.75" hidden="1" x14ac:dyDescent="0.25">
      <c r="B396" s="343"/>
      <c r="C396" s="112"/>
      <c r="D396" s="112"/>
      <c r="E396" s="112"/>
      <c r="F396" s="112"/>
      <c r="G396" s="112"/>
      <c r="H396" s="112"/>
      <c r="I396" s="112"/>
      <c r="J396" s="112"/>
      <c r="K396" s="112"/>
      <c r="L396" s="75"/>
      <c r="M396" s="75"/>
    </row>
    <row r="397" spans="2:13" s="17" customFormat="1" ht="15.75" hidden="1" x14ac:dyDescent="0.25">
      <c r="B397" s="343"/>
      <c r="C397" s="112"/>
      <c r="D397" s="112"/>
      <c r="E397" s="112"/>
      <c r="F397" s="112"/>
      <c r="G397" s="112"/>
      <c r="H397" s="112"/>
      <c r="I397" s="112"/>
      <c r="J397" s="112"/>
      <c r="K397" s="112"/>
      <c r="L397" s="75"/>
      <c r="M397" s="75"/>
    </row>
    <row r="398" spans="2:13" s="17" customFormat="1" ht="15.75" hidden="1" x14ac:dyDescent="0.25">
      <c r="B398" s="343"/>
      <c r="C398" s="112"/>
      <c r="D398" s="112"/>
      <c r="E398" s="112"/>
      <c r="F398" s="112"/>
      <c r="G398" s="112"/>
      <c r="H398" s="112"/>
      <c r="I398" s="112"/>
      <c r="J398" s="112"/>
      <c r="K398" s="112"/>
      <c r="L398" s="75"/>
      <c r="M398" s="75"/>
    </row>
    <row r="399" spans="2:13" s="17" customFormat="1" ht="15.75" hidden="1" x14ac:dyDescent="0.25">
      <c r="B399" s="343"/>
      <c r="C399" s="112"/>
      <c r="D399" s="112"/>
      <c r="E399" s="112"/>
      <c r="F399" s="112"/>
      <c r="G399" s="112"/>
      <c r="H399" s="112"/>
      <c r="I399" s="112"/>
      <c r="J399" s="112"/>
      <c r="K399" s="112"/>
      <c r="L399" s="75"/>
      <c r="M399" s="75"/>
    </row>
    <row r="400" spans="2:13" s="17" customFormat="1" ht="15.75" hidden="1" x14ac:dyDescent="0.25">
      <c r="B400" s="343"/>
      <c r="C400" s="112"/>
      <c r="D400" s="112"/>
      <c r="E400" s="112"/>
      <c r="F400" s="112"/>
      <c r="G400" s="112"/>
      <c r="H400" s="112"/>
      <c r="I400" s="112"/>
      <c r="J400" s="112"/>
      <c r="K400" s="112"/>
      <c r="L400" s="75"/>
      <c r="M400" s="75"/>
    </row>
    <row r="401" spans="2:25" s="17" customFormat="1" ht="15.75" hidden="1" x14ac:dyDescent="0.25">
      <c r="B401" s="343"/>
      <c r="C401" s="112"/>
      <c r="D401" s="112"/>
      <c r="E401" s="112"/>
      <c r="F401" s="112"/>
      <c r="G401" s="112"/>
      <c r="H401" s="112"/>
      <c r="I401" s="112"/>
      <c r="J401" s="112"/>
      <c r="K401" s="112"/>
      <c r="L401" s="75"/>
      <c r="M401" s="75"/>
    </row>
    <row r="402" spans="2:25" s="17" customFormat="1" ht="15.75" hidden="1" x14ac:dyDescent="0.25">
      <c r="B402" s="343"/>
      <c r="C402" s="112"/>
      <c r="D402" s="112"/>
      <c r="E402" s="112"/>
      <c r="F402" s="112"/>
      <c r="G402" s="112"/>
      <c r="H402" s="112"/>
      <c r="I402" s="112"/>
      <c r="J402" s="112"/>
      <c r="K402" s="112"/>
      <c r="L402" s="75"/>
      <c r="M402" s="75"/>
    </row>
    <row r="403" spans="2:25" s="17" customFormat="1" ht="15.75" hidden="1" x14ac:dyDescent="0.25">
      <c r="B403" s="343"/>
      <c r="C403" s="112"/>
      <c r="D403" s="112"/>
      <c r="E403" s="112"/>
      <c r="F403" s="112"/>
      <c r="G403" s="112"/>
      <c r="H403" s="112"/>
      <c r="I403" s="112"/>
      <c r="J403" s="112"/>
      <c r="K403" s="112"/>
      <c r="L403" s="75"/>
      <c r="M403" s="75"/>
    </row>
    <row r="404" spans="2:25" s="17" customFormat="1" ht="15.75" hidden="1" x14ac:dyDescent="0.25">
      <c r="B404" s="343"/>
      <c r="C404" s="112"/>
      <c r="D404" s="112"/>
      <c r="E404" s="112"/>
      <c r="F404" s="112"/>
      <c r="G404" s="112"/>
      <c r="H404" s="112"/>
      <c r="I404" s="112"/>
      <c r="J404" s="112"/>
      <c r="K404" s="112"/>
      <c r="L404" s="75"/>
      <c r="M404" s="75"/>
    </row>
    <row r="405" spans="2:25" s="17" customFormat="1" ht="15.75" hidden="1" x14ac:dyDescent="0.25">
      <c r="B405" s="343"/>
      <c r="C405" s="112"/>
      <c r="D405" s="112"/>
      <c r="E405" s="112"/>
      <c r="F405" s="112"/>
      <c r="G405" s="112"/>
      <c r="H405" s="112"/>
      <c r="I405" s="112"/>
      <c r="J405" s="112"/>
      <c r="K405" s="112"/>
      <c r="L405" s="75"/>
      <c r="M405" s="75"/>
    </row>
    <row r="406" spans="2:25" s="17" customFormat="1" ht="15.75" hidden="1" x14ac:dyDescent="0.25">
      <c r="B406" s="343"/>
      <c r="C406" s="162"/>
      <c r="D406" s="15"/>
      <c r="E406" s="15"/>
      <c r="F406" s="16"/>
      <c r="G406" s="15"/>
      <c r="H406" s="15"/>
      <c r="I406" s="15"/>
      <c r="J406" s="15"/>
      <c r="K406" s="15"/>
      <c r="L406" s="141"/>
      <c r="M406" s="141"/>
      <c r="N406" s="141"/>
      <c r="O406" s="141"/>
      <c r="P406" s="141"/>
      <c r="Q406" s="75"/>
      <c r="R406" s="75"/>
      <c r="S406" s="75"/>
      <c r="T406" s="75"/>
      <c r="U406" s="75"/>
      <c r="V406" s="75"/>
      <c r="W406" s="75"/>
      <c r="X406" s="75"/>
      <c r="Y406" s="75"/>
    </row>
    <row r="407" spans="2:25" s="17" customFormat="1" ht="15.75" hidden="1" x14ac:dyDescent="0.25">
      <c r="B407" s="343"/>
      <c r="C407" s="163" t="s">
        <v>102</v>
      </c>
      <c r="D407" s="164"/>
      <c r="E407" s="165"/>
      <c r="F407" s="165"/>
      <c r="G407" s="165"/>
      <c r="H407" s="165"/>
      <c r="I407" s="165"/>
      <c r="J407" s="165"/>
      <c r="K407" s="165"/>
      <c r="L407" s="141"/>
      <c r="M407" s="141"/>
      <c r="N407" s="141"/>
      <c r="O407" s="141"/>
      <c r="P407" s="141"/>
      <c r="Q407" s="75"/>
      <c r="R407" s="75"/>
      <c r="S407" s="75"/>
      <c r="T407" s="75"/>
      <c r="U407" s="75"/>
      <c r="V407" s="75"/>
      <c r="W407" s="75"/>
      <c r="X407" s="75"/>
      <c r="Y407" s="75"/>
    </row>
    <row r="408" spans="2:25" s="17" customFormat="1" ht="15.75" hidden="1" x14ac:dyDescent="0.25">
      <c r="B408" s="343"/>
      <c r="C408" s="166" t="s">
        <v>27</v>
      </c>
      <c r="D408" s="167"/>
      <c r="E408" s="168"/>
      <c r="F408" s="169"/>
      <c r="G408" s="156"/>
      <c r="H408" s="156"/>
      <c r="I408" s="156"/>
      <c r="J408" s="156"/>
      <c r="K408" s="156"/>
      <c r="L408" s="170"/>
      <c r="M408" s="170"/>
      <c r="N408" s="170"/>
      <c r="O408" s="170"/>
      <c r="P408" s="170"/>
      <c r="Q408" s="75"/>
      <c r="R408" s="75"/>
      <c r="S408" s="75"/>
      <c r="T408" s="75"/>
      <c r="U408" s="75"/>
      <c r="V408" s="75"/>
      <c r="W408" s="75"/>
      <c r="X408" s="75"/>
      <c r="Y408" s="75"/>
    </row>
    <row r="409" spans="2:25" s="17" customFormat="1" ht="15.75" hidden="1" x14ac:dyDescent="0.25">
      <c r="B409" s="343"/>
      <c r="C409" s="171"/>
      <c r="D409" s="172"/>
      <c r="E409" s="172"/>
      <c r="F409" s="172"/>
      <c r="G409" s="172"/>
      <c r="H409" s="172"/>
      <c r="I409" s="172"/>
      <c r="J409" s="172"/>
      <c r="K409" s="172"/>
      <c r="L409" s="170"/>
      <c r="M409" s="170"/>
      <c r="N409" s="170"/>
      <c r="O409" s="170"/>
      <c r="P409" s="170"/>
      <c r="Q409" s="75"/>
      <c r="R409" s="75"/>
      <c r="S409" s="75"/>
      <c r="T409" s="75"/>
      <c r="U409" s="75"/>
      <c r="V409" s="75"/>
      <c r="W409" s="75"/>
      <c r="X409" s="75"/>
      <c r="Y409" s="75"/>
    </row>
    <row r="410" spans="2:25" s="17" customFormat="1" ht="15.75" hidden="1" x14ac:dyDescent="0.25">
      <c r="B410" s="343"/>
      <c r="C410" s="171"/>
      <c r="D410" s="172"/>
      <c r="E410" s="172"/>
      <c r="F410" s="172"/>
      <c r="G410" s="172"/>
      <c r="H410" s="172"/>
      <c r="I410" s="172"/>
      <c r="J410" s="172"/>
      <c r="K410" s="172"/>
      <c r="L410" s="170"/>
      <c r="M410" s="170"/>
      <c r="N410" s="170"/>
      <c r="O410" s="170"/>
      <c r="P410" s="170"/>
      <c r="Q410" s="75"/>
      <c r="R410" s="75"/>
      <c r="S410" s="75"/>
      <c r="T410" s="75"/>
      <c r="U410" s="75"/>
      <c r="V410" s="75"/>
      <c r="W410" s="75"/>
      <c r="X410" s="75"/>
      <c r="Y410" s="75"/>
    </row>
    <row r="411" spans="2:25" s="17" customFormat="1" ht="15.75" hidden="1" x14ac:dyDescent="0.25">
      <c r="B411" s="343"/>
      <c r="C411" s="171"/>
      <c r="D411" s="172"/>
      <c r="E411" s="172"/>
      <c r="F411" s="172"/>
      <c r="G411" s="172"/>
      <c r="H411" s="172"/>
      <c r="I411" s="172"/>
      <c r="J411" s="172"/>
      <c r="K411" s="172"/>
      <c r="L411" s="170"/>
      <c r="M411" s="170"/>
      <c r="N411" s="170"/>
      <c r="O411" s="170"/>
      <c r="P411" s="170"/>
      <c r="Q411" s="75"/>
      <c r="R411" s="75"/>
      <c r="S411" s="75"/>
      <c r="T411" s="75"/>
      <c r="U411" s="75"/>
      <c r="V411" s="75"/>
      <c r="W411" s="75"/>
      <c r="X411" s="75"/>
      <c r="Y411" s="75"/>
    </row>
    <row r="412" spans="2:25" s="17" customFormat="1" ht="15.75" hidden="1" x14ac:dyDescent="0.25">
      <c r="B412" s="343"/>
      <c r="C412" s="171"/>
      <c r="D412" s="172"/>
      <c r="E412" s="172"/>
      <c r="F412" s="172"/>
      <c r="G412" s="172"/>
      <c r="H412" s="172"/>
      <c r="I412" s="172"/>
      <c r="J412" s="172"/>
      <c r="K412" s="172"/>
      <c r="L412" s="170"/>
      <c r="M412" s="170"/>
      <c r="N412" s="170"/>
      <c r="O412" s="170"/>
      <c r="P412" s="170"/>
      <c r="Q412" s="75"/>
      <c r="R412" s="75"/>
      <c r="S412" s="75"/>
      <c r="T412" s="75"/>
      <c r="U412" s="75"/>
      <c r="V412" s="75"/>
      <c r="W412" s="75"/>
      <c r="X412" s="75"/>
      <c r="Y412" s="75"/>
    </row>
    <row r="413" spans="2:25" s="17" customFormat="1" ht="15.75" hidden="1" x14ac:dyDescent="0.25">
      <c r="B413" s="343"/>
      <c r="C413" s="171"/>
      <c r="D413" s="172"/>
      <c r="E413" s="172"/>
      <c r="F413" s="172"/>
      <c r="G413" s="172"/>
      <c r="H413" s="172"/>
      <c r="I413" s="172"/>
      <c r="J413" s="172"/>
      <c r="K413" s="172"/>
      <c r="L413" s="170"/>
      <c r="M413" s="170"/>
      <c r="N413" s="170"/>
      <c r="O413" s="170"/>
      <c r="P413" s="170"/>
      <c r="Q413" s="75"/>
      <c r="R413" s="75"/>
      <c r="S413" s="75"/>
      <c r="T413" s="75"/>
      <c r="U413" s="75"/>
      <c r="V413" s="75"/>
      <c r="W413" s="75"/>
      <c r="X413" s="75"/>
      <c r="Y413" s="75"/>
    </row>
    <row r="414" spans="2:25" s="17" customFormat="1" ht="15.75" hidden="1" x14ac:dyDescent="0.25">
      <c r="B414" s="343"/>
      <c r="C414" s="171"/>
      <c r="D414" s="172"/>
      <c r="E414" s="172"/>
      <c r="F414" s="172"/>
      <c r="G414" s="172"/>
      <c r="H414" s="172"/>
      <c r="I414" s="172"/>
      <c r="J414" s="172"/>
      <c r="K414" s="172"/>
      <c r="L414" s="170"/>
      <c r="M414" s="170"/>
      <c r="N414" s="170"/>
      <c r="O414" s="170"/>
      <c r="P414" s="170"/>
      <c r="Q414" s="75"/>
      <c r="R414" s="75"/>
      <c r="S414" s="75"/>
      <c r="T414" s="75"/>
      <c r="U414" s="75"/>
      <c r="V414" s="75"/>
      <c r="W414" s="75"/>
      <c r="X414" s="75"/>
      <c r="Y414" s="75"/>
    </row>
    <row r="415" spans="2:25" s="17" customFormat="1" ht="15.75" hidden="1" x14ac:dyDescent="0.25">
      <c r="B415" s="343"/>
      <c r="C415" s="171"/>
      <c r="D415" s="172"/>
      <c r="E415" s="172"/>
      <c r="F415" s="172"/>
      <c r="G415" s="172"/>
      <c r="H415" s="172"/>
      <c r="I415" s="172"/>
      <c r="J415" s="172"/>
      <c r="K415" s="172"/>
      <c r="L415" s="170"/>
      <c r="M415" s="170"/>
      <c r="N415" s="170"/>
      <c r="O415" s="170"/>
      <c r="P415" s="170"/>
      <c r="Q415" s="75"/>
      <c r="R415" s="75"/>
      <c r="S415" s="75"/>
      <c r="T415" s="75"/>
      <c r="U415" s="75"/>
      <c r="V415" s="75"/>
      <c r="W415" s="75"/>
      <c r="X415" s="75"/>
      <c r="Y415" s="75"/>
    </row>
    <row r="416" spans="2:25" s="17" customFormat="1" ht="15.75" hidden="1" x14ac:dyDescent="0.25">
      <c r="B416" s="343"/>
      <c r="C416" s="171"/>
      <c r="D416" s="172"/>
      <c r="E416" s="172"/>
      <c r="F416" s="172"/>
      <c r="G416" s="172"/>
      <c r="H416" s="172"/>
      <c r="I416" s="172"/>
      <c r="J416" s="172"/>
      <c r="K416" s="172"/>
      <c r="L416" s="170"/>
      <c r="M416" s="170"/>
      <c r="N416" s="170"/>
      <c r="O416" s="170"/>
      <c r="P416" s="170"/>
      <c r="Q416" s="75"/>
      <c r="R416" s="75"/>
      <c r="S416" s="75"/>
      <c r="T416" s="75"/>
      <c r="U416" s="75"/>
      <c r="V416" s="75"/>
      <c r="W416" s="75"/>
      <c r="X416" s="75"/>
      <c r="Y416" s="75"/>
    </row>
    <row r="417" spans="1:25" s="17" customFormat="1" ht="15.75" hidden="1" x14ac:dyDescent="0.25">
      <c r="B417" s="343"/>
      <c r="C417" s="171"/>
      <c r="D417" s="172"/>
      <c r="E417" s="172"/>
      <c r="F417" s="172"/>
      <c r="G417" s="172"/>
      <c r="H417" s="172"/>
      <c r="I417" s="172"/>
      <c r="J417" s="172"/>
      <c r="K417" s="172"/>
      <c r="L417" s="170"/>
      <c r="M417" s="170"/>
      <c r="N417" s="170"/>
      <c r="O417" s="170"/>
      <c r="P417" s="170"/>
      <c r="Q417" s="75"/>
      <c r="R417" s="75"/>
      <c r="S417" s="75"/>
      <c r="T417" s="75"/>
      <c r="U417" s="75"/>
      <c r="V417" s="75"/>
      <c r="W417" s="75"/>
      <c r="X417" s="75"/>
      <c r="Y417" s="75"/>
    </row>
    <row r="418" spans="1:25" s="17" customFormat="1" ht="15.75" hidden="1" x14ac:dyDescent="0.25">
      <c r="B418" s="343"/>
      <c r="C418" s="171"/>
      <c r="D418" s="172"/>
      <c r="E418" s="172"/>
      <c r="F418" s="172"/>
      <c r="G418" s="172"/>
      <c r="H418" s="172"/>
      <c r="I418" s="172"/>
      <c r="J418" s="172"/>
      <c r="K418" s="172"/>
      <c r="L418" s="170"/>
      <c r="M418" s="170"/>
      <c r="N418" s="170"/>
      <c r="O418" s="170"/>
      <c r="P418" s="170"/>
      <c r="Q418" s="75"/>
      <c r="R418" s="75"/>
      <c r="S418" s="75"/>
      <c r="T418" s="75"/>
      <c r="U418" s="75"/>
      <c r="V418" s="75"/>
      <c r="W418" s="75"/>
      <c r="X418" s="75"/>
      <c r="Y418" s="75"/>
    </row>
    <row r="419" spans="1:25" s="17" customFormat="1" ht="15.75" hidden="1" x14ac:dyDescent="0.25">
      <c r="B419" s="343"/>
      <c r="C419" s="171"/>
      <c r="D419" s="172"/>
      <c r="E419" s="172"/>
      <c r="F419" s="172"/>
      <c r="G419" s="172"/>
      <c r="H419" s="172"/>
      <c r="I419" s="172"/>
      <c r="J419" s="172"/>
      <c r="K419" s="172"/>
      <c r="L419" s="170"/>
      <c r="M419" s="170"/>
      <c r="N419" s="170"/>
      <c r="O419" s="170"/>
      <c r="P419" s="170"/>
      <c r="Q419" s="75"/>
      <c r="R419" s="75"/>
      <c r="S419" s="75"/>
      <c r="T419" s="75"/>
      <c r="U419" s="75"/>
      <c r="V419" s="75"/>
      <c r="W419" s="75"/>
      <c r="X419" s="75"/>
      <c r="Y419" s="75"/>
    </row>
    <row r="420" spans="1:25" s="17" customFormat="1" ht="15.75" hidden="1" x14ac:dyDescent="0.25">
      <c r="B420" s="343"/>
      <c r="C420" s="171"/>
      <c r="D420" s="172"/>
      <c r="E420" s="172"/>
      <c r="F420" s="172"/>
      <c r="G420" s="172"/>
      <c r="H420" s="172"/>
      <c r="I420" s="172"/>
      <c r="J420" s="172"/>
      <c r="K420" s="172"/>
      <c r="L420" s="170"/>
      <c r="M420" s="170"/>
      <c r="N420" s="170"/>
      <c r="O420" s="170"/>
      <c r="P420" s="170"/>
      <c r="Q420" s="75"/>
      <c r="R420" s="75"/>
      <c r="S420" s="75"/>
      <c r="T420" s="75"/>
      <c r="U420" s="75"/>
      <c r="V420" s="75"/>
      <c r="W420" s="75"/>
      <c r="X420" s="75"/>
      <c r="Y420" s="75"/>
    </row>
    <row r="421" spans="1:25" s="17" customFormat="1" ht="15.75" hidden="1" x14ac:dyDescent="0.25">
      <c r="B421" s="343"/>
      <c r="C421" s="171"/>
      <c r="D421" s="172"/>
      <c r="E421" s="172"/>
      <c r="F421" s="172"/>
      <c r="G421" s="172"/>
      <c r="H421" s="172"/>
      <c r="I421" s="172"/>
      <c r="J421" s="172"/>
      <c r="K421" s="172"/>
      <c r="L421" s="170"/>
      <c r="M421" s="170"/>
      <c r="N421" s="170"/>
      <c r="O421" s="170"/>
      <c r="P421" s="170"/>
      <c r="Q421" s="75"/>
      <c r="R421" s="75"/>
      <c r="S421" s="75"/>
      <c r="T421" s="75"/>
      <c r="U421" s="75"/>
      <c r="V421" s="75"/>
      <c r="W421" s="75"/>
      <c r="X421" s="75"/>
      <c r="Y421" s="75"/>
    </row>
    <row r="422" spans="1:25" s="17" customFormat="1" ht="15.75" hidden="1" x14ac:dyDescent="0.25">
      <c r="B422" s="343"/>
      <c r="C422" s="171"/>
      <c r="D422" s="172"/>
      <c r="E422" s="172"/>
      <c r="F422" s="172"/>
      <c r="G422" s="172"/>
      <c r="H422" s="172"/>
      <c r="I422" s="172"/>
      <c r="J422" s="172"/>
      <c r="K422" s="172"/>
      <c r="L422" s="170"/>
      <c r="M422" s="170"/>
      <c r="N422" s="170"/>
      <c r="O422" s="170"/>
      <c r="P422" s="170"/>
      <c r="Q422" s="75"/>
      <c r="R422" s="75"/>
      <c r="S422" s="75"/>
      <c r="T422" s="75"/>
      <c r="U422" s="75"/>
      <c r="V422" s="75"/>
      <c r="W422" s="75"/>
      <c r="X422" s="75"/>
      <c r="Y422" s="75"/>
    </row>
    <row r="423" spans="1:25" s="17" customFormat="1" ht="15.75" hidden="1" x14ac:dyDescent="0.25">
      <c r="B423" s="343"/>
      <c r="C423" s="171"/>
      <c r="D423" s="172"/>
      <c r="E423" s="172"/>
      <c r="F423" s="172"/>
      <c r="G423" s="172"/>
      <c r="H423" s="172"/>
      <c r="I423" s="172"/>
      <c r="J423" s="172"/>
      <c r="K423" s="172"/>
      <c r="L423" s="170"/>
      <c r="M423" s="170"/>
      <c r="N423" s="170"/>
      <c r="O423" s="170"/>
      <c r="P423" s="170"/>
      <c r="Q423" s="75"/>
      <c r="R423" s="75"/>
      <c r="S423" s="75"/>
      <c r="T423" s="75"/>
      <c r="U423" s="75"/>
      <c r="V423" s="75"/>
      <c r="W423" s="75"/>
      <c r="X423" s="75"/>
      <c r="Y423" s="75"/>
    </row>
    <row r="424" spans="1:25" s="17" customFormat="1" ht="15.75" hidden="1" x14ac:dyDescent="0.25">
      <c r="B424" s="343"/>
      <c r="C424" s="171"/>
      <c r="D424" s="172"/>
      <c r="E424" s="172"/>
      <c r="F424" s="172"/>
      <c r="G424" s="172"/>
      <c r="H424" s="172"/>
      <c r="I424" s="172"/>
      <c r="J424" s="172"/>
      <c r="K424" s="172"/>
      <c r="L424" s="170"/>
      <c r="M424" s="170"/>
      <c r="N424" s="170"/>
      <c r="O424" s="170"/>
      <c r="P424" s="170"/>
      <c r="Q424" s="75"/>
      <c r="R424" s="75"/>
      <c r="S424" s="75"/>
      <c r="T424" s="75"/>
      <c r="U424" s="75"/>
      <c r="V424" s="75"/>
      <c r="W424" s="75"/>
      <c r="X424" s="75"/>
      <c r="Y424" s="75"/>
    </row>
    <row r="425" spans="1:25" s="17" customFormat="1" ht="15.75" hidden="1" x14ac:dyDescent="0.25">
      <c r="B425" s="343"/>
      <c r="C425" s="171"/>
      <c r="D425" s="172"/>
      <c r="E425" s="172"/>
      <c r="F425" s="172"/>
      <c r="G425" s="172"/>
      <c r="H425" s="172"/>
      <c r="I425" s="172"/>
      <c r="J425" s="172"/>
      <c r="K425" s="172"/>
      <c r="L425" s="170"/>
      <c r="M425" s="170"/>
      <c r="N425" s="170"/>
      <c r="O425" s="170"/>
      <c r="P425" s="170"/>
      <c r="Q425" s="75"/>
      <c r="R425" s="75"/>
      <c r="S425" s="75"/>
      <c r="T425" s="75"/>
      <c r="U425" s="75"/>
      <c r="V425" s="75"/>
      <c r="W425" s="75"/>
      <c r="X425" s="75"/>
      <c r="Y425" s="75"/>
    </row>
    <row r="426" spans="1:25" s="17" customFormat="1" ht="15.75" hidden="1" x14ac:dyDescent="0.25">
      <c r="B426" s="343"/>
      <c r="C426" s="171"/>
      <c r="D426" s="172"/>
      <c r="E426" s="172"/>
      <c r="F426" s="172"/>
      <c r="G426" s="172"/>
      <c r="H426" s="172"/>
      <c r="I426" s="172"/>
      <c r="J426" s="172"/>
      <c r="K426" s="172"/>
      <c r="L426" s="170"/>
      <c r="M426" s="170"/>
      <c r="N426" s="170"/>
      <c r="O426" s="170"/>
      <c r="P426" s="170"/>
      <c r="Q426" s="75"/>
      <c r="R426" s="75"/>
      <c r="S426" s="75"/>
      <c r="T426" s="75"/>
      <c r="U426" s="75"/>
      <c r="V426" s="75"/>
      <c r="W426" s="75"/>
      <c r="X426" s="75"/>
      <c r="Y426" s="75"/>
    </row>
    <row r="427" spans="1:25" s="17" customFormat="1" ht="15.75" hidden="1" x14ac:dyDescent="0.25">
      <c r="B427" s="343"/>
      <c r="C427" s="171"/>
      <c r="D427" s="172"/>
      <c r="E427" s="172"/>
      <c r="F427" s="172"/>
      <c r="G427" s="172"/>
      <c r="H427" s="172"/>
      <c r="I427" s="172"/>
      <c r="J427" s="172"/>
      <c r="K427" s="172"/>
      <c r="L427" s="170"/>
      <c r="M427" s="170"/>
      <c r="N427" s="170"/>
      <c r="O427" s="170"/>
      <c r="P427" s="170"/>
      <c r="Q427" s="75"/>
      <c r="R427" s="75"/>
      <c r="S427" s="75"/>
      <c r="T427" s="75"/>
      <c r="U427" s="75"/>
      <c r="V427" s="75"/>
      <c r="W427" s="75"/>
      <c r="X427" s="75"/>
      <c r="Y427" s="75"/>
    </row>
    <row r="428" spans="1:25" s="17" customFormat="1" ht="15.75" hidden="1" x14ac:dyDescent="0.25">
      <c r="B428" s="343"/>
      <c r="C428" s="171"/>
      <c r="D428" s="172"/>
      <c r="E428" s="172"/>
      <c r="F428" s="172"/>
      <c r="G428" s="172"/>
      <c r="H428" s="172"/>
      <c r="I428" s="172"/>
      <c r="J428" s="172"/>
      <c r="K428" s="172"/>
      <c r="L428" s="170"/>
      <c r="M428" s="170"/>
      <c r="N428" s="170"/>
      <c r="O428" s="170"/>
      <c r="P428" s="170"/>
      <c r="Q428" s="75"/>
      <c r="R428" s="75"/>
      <c r="S428" s="75"/>
      <c r="T428" s="75"/>
      <c r="U428" s="75"/>
      <c r="V428" s="75"/>
      <c r="W428" s="75"/>
      <c r="X428" s="75"/>
      <c r="Y428" s="75"/>
    </row>
    <row r="429" spans="1:25" s="17" customFormat="1" ht="15.75" hidden="1" x14ac:dyDescent="0.25">
      <c r="B429" s="343"/>
      <c r="C429" s="171"/>
      <c r="D429" s="172"/>
      <c r="E429" s="172"/>
      <c r="F429" s="172"/>
      <c r="G429" s="172"/>
      <c r="H429" s="172"/>
      <c r="I429" s="172"/>
      <c r="J429" s="172"/>
      <c r="K429" s="172"/>
      <c r="L429" s="170"/>
      <c r="M429" s="170"/>
      <c r="N429" s="170"/>
      <c r="O429" s="170"/>
      <c r="P429" s="170"/>
      <c r="Q429" s="75"/>
      <c r="R429" s="75"/>
      <c r="S429" s="75"/>
      <c r="T429" s="75"/>
      <c r="U429" s="75"/>
      <c r="V429" s="75"/>
      <c r="W429" s="75"/>
      <c r="X429" s="75"/>
      <c r="Y429" s="75"/>
    </row>
    <row r="430" spans="1:25" s="17" customFormat="1" ht="15.75" hidden="1" x14ac:dyDescent="0.25">
      <c r="B430" s="343"/>
      <c r="C430" s="173"/>
      <c r="D430" s="174"/>
      <c r="E430" s="174"/>
      <c r="F430" s="174"/>
      <c r="G430" s="174"/>
      <c r="H430" s="174"/>
      <c r="I430" s="174"/>
      <c r="J430" s="174"/>
      <c r="K430" s="174"/>
      <c r="L430" s="175"/>
      <c r="M430" s="175"/>
      <c r="N430" s="175"/>
      <c r="O430" s="175"/>
      <c r="P430" s="175"/>
      <c r="Q430" s="175"/>
      <c r="R430" s="175"/>
      <c r="S430" s="75"/>
      <c r="T430" s="75"/>
      <c r="U430" s="75"/>
      <c r="V430" s="75"/>
      <c r="W430" s="75"/>
      <c r="X430" s="75"/>
      <c r="Y430" s="75"/>
    </row>
    <row r="431" spans="1:25" s="17" customFormat="1" ht="16.5" hidden="1" thickBot="1" x14ac:dyDescent="0.3">
      <c r="B431" s="343"/>
      <c r="C431" s="11"/>
      <c r="D431" s="12"/>
      <c r="E431" s="12"/>
      <c r="F431" s="13"/>
      <c r="G431" s="12"/>
      <c r="H431" s="12"/>
      <c r="I431" s="12"/>
      <c r="J431" s="12"/>
      <c r="K431" s="12"/>
      <c r="L431" s="175"/>
      <c r="M431" s="175"/>
      <c r="N431" s="175"/>
      <c r="O431" s="175"/>
      <c r="P431" s="175"/>
      <c r="Q431" s="175"/>
      <c r="R431" s="175"/>
      <c r="S431" s="75"/>
      <c r="T431" s="75"/>
      <c r="U431" s="75"/>
      <c r="V431" s="75"/>
      <c r="W431" s="75"/>
      <c r="X431" s="75"/>
      <c r="Y431" s="75"/>
    </row>
    <row r="432" spans="1:25" ht="15" hidden="1" x14ac:dyDescent="0.25">
      <c r="A432" s="17"/>
      <c r="B432" s="343"/>
      <c r="C432" s="14"/>
      <c r="D432" s="15"/>
      <c r="E432" s="15"/>
      <c r="F432" s="16"/>
      <c r="G432" s="15"/>
      <c r="H432" s="15"/>
      <c r="I432" s="15"/>
      <c r="J432" s="15"/>
      <c r="K432" s="15"/>
      <c r="P432" s="175"/>
      <c r="Q432" s="175"/>
      <c r="R432" s="175"/>
    </row>
    <row r="788" spans="1:26" s="73" customFormat="1" ht="15" hidden="1" x14ac:dyDescent="0.25">
      <c r="A788" s="72"/>
      <c r="B788" s="339"/>
      <c r="C788" s="42"/>
      <c r="D788" s="72"/>
      <c r="F788" s="74"/>
      <c r="L788" s="175"/>
      <c r="M788" s="175"/>
      <c r="N788" s="175"/>
      <c r="O788" s="175"/>
      <c r="P788" s="72"/>
      <c r="Q788" s="72"/>
      <c r="R788" s="72"/>
      <c r="S788" s="72"/>
      <c r="T788" s="72"/>
      <c r="U788" s="72"/>
      <c r="V788" s="72"/>
      <c r="W788" s="72"/>
      <c r="X788" s="72"/>
      <c r="Y788" s="72"/>
      <c r="Z788" s="72"/>
    </row>
    <row r="789" spans="1:26" s="73" customFormat="1" ht="15" hidden="1" x14ac:dyDescent="0.25">
      <c r="A789" s="72"/>
      <c r="B789" s="339"/>
      <c r="C789" s="42"/>
      <c r="D789" s="72"/>
      <c r="F789" s="74"/>
      <c r="L789" s="175"/>
      <c r="M789" s="175"/>
      <c r="N789" s="175"/>
      <c r="O789" s="175"/>
      <c r="P789" s="72"/>
      <c r="Q789" s="72"/>
      <c r="R789" s="72"/>
      <c r="S789" s="72"/>
      <c r="T789" s="72"/>
      <c r="U789" s="72"/>
      <c r="V789" s="72"/>
      <c r="W789" s="72"/>
      <c r="X789" s="72"/>
      <c r="Y789" s="72"/>
      <c r="Z789" s="72"/>
    </row>
    <row r="790" spans="1:26" s="73" customFormat="1" ht="15" hidden="1" x14ac:dyDescent="0.25">
      <c r="A790" s="72"/>
      <c r="B790" s="339"/>
      <c r="C790" s="42"/>
      <c r="D790" s="72"/>
      <c r="F790" s="74"/>
      <c r="L790" s="175"/>
      <c r="M790" s="175"/>
      <c r="N790" s="175"/>
      <c r="O790" s="175"/>
      <c r="P790" s="72"/>
      <c r="Q790" s="72"/>
      <c r="R790" s="72"/>
      <c r="S790" s="72"/>
      <c r="T790" s="72"/>
      <c r="U790" s="72"/>
      <c r="V790" s="72"/>
      <c r="W790" s="72"/>
      <c r="X790" s="72"/>
      <c r="Y790" s="72"/>
      <c r="Z790" s="72"/>
    </row>
    <row r="791" spans="1:26" s="73" customFormat="1" ht="15" hidden="1" x14ac:dyDescent="0.25">
      <c r="A791" s="72"/>
      <c r="B791" s="339"/>
      <c r="C791" s="42"/>
      <c r="D791" s="72"/>
      <c r="F791" s="74"/>
      <c r="L791" s="175"/>
      <c r="M791" s="175"/>
      <c r="N791" s="175"/>
      <c r="O791" s="175"/>
      <c r="P791" s="72"/>
      <c r="Q791" s="72"/>
      <c r="R791" s="72"/>
      <c r="S791" s="72"/>
      <c r="T791" s="72"/>
      <c r="U791" s="72"/>
      <c r="V791" s="72"/>
      <c r="W791" s="72"/>
      <c r="X791" s="72"/>
      <c r="Y791" s="72"/>
      <c r="Z791" s="72"/>
    </row>
    <row r="792" spans="1:26" s="73" customFormat="1" ht="15" hidden="1" x14ac:dyDescent="0.25">
      <c r="A792" s="72"/>
      <c r="B792" s="339"/>
      <c r="C792" s="42"/>
      <c r="D792" s="72"/>
      <c r="F792" s="74"/>
      <c r="L792" s="175"/>
      <c r="M792" s="175"/>
      <c r="N792" s="175"/>
      <c r="O792" s="175"/>
      <c r="P792" s="72"/>
      <c r="Q792" s="72"/>
      <c r="R792" s="72"/>
      <c r="S792" s="72"/>
      <c r="T792" s="72"/>
      <c r="U792" s="72"/>
      <c r="V792" s="72"/>
      <c r="W792" s="72"/>
      <c r="X792" s="72"/>
      <c r="Y792" s="72"/>
      <c r="Z792" s="72"/>
    </row>
    <row r="793" spans="1:26" s="73" customFormat="1" ht="15" hidden="1" x14ac:dyDescent="0.25">
      <c r="A793" s="72"/>
      <c r="B793" s="339"/>
      <c r="C793" s="42"/>
      <c r="D793" s="72"/>
      <c r="F793" s="74"/>
      <c r="L793" s="175"/>
      <c r="M793" s="175"/>
      <c r="N793" s="175"/>
      <c r="O793" s="175"/>
      <c r="P793" s="72"/>
      <c r="Q793" s="72"/>
      <c r="R793" s="72"/>
      <c r="S793" s="72"/>
      <c r="T793" s="72"/>
      <c r="U793" s="72"/>
      <c r="V793" s="72"/>
      <c r="W793" s="72"/>
      <c r="X793" s="72"/>
      <c r="Y793" s="72"/>
      <c r="Z793" s="72"/>
    </row>
    <row r="794" spans="1:26" s="73" customFormat="1" ht="15" hidden="1" x14ac:dyDescent="0.25">
      <c r="A794" s="72"/>
      <c r="B794" s="339"/>
      <c r="C794" s="42"/>
      <c r="D794" s="72"/>
      <c r="F794" s="74"/>
      <c r="L794" s="175"/>
      <c r="M794" s="175"/>
      <c r="N794" s="175"/>
      <c r="O794" s="175"/>
      <c r="P794" s="72"/>
      <c r="Q794" s="72"/>
      <c r="R794" s="72"/>
      <c r="S794" s="72"/>
      <c r="T794" s="72"/>
      <c r="U794" s="72"/>
      <c r="V794" s="72"/>
      <c r="W794" s="72"/>
      <c r="X794" s="72"/>
      <c r="Y794" s="72"/>
      <c r="Z794" s="72"/>
    </row>
  </sheetData>
  <sheetProtection algorithmName="SHA-512" hashValue="h+z18m9KRIVGx1r7M80xlc67PXsqhsPFPMbocP9soVhvbgVYm+JmNnkp4Mj9sMdXTy3ZAZBVdE4SvaWYsRvteg==" saltValue="oLetX4qQhBKNu7Zdbcl0WA==" spinCount="100000" sheet="1" objects="1" scenarios="1"/>
  <mergeCells count="9">
    <mergeCell ref="E139:H139"/>
    <mergeCell ref="F10:K10"/>
    <mergeCell ref="F11:K11"/>
    <mergeCell ref="F12:K12"/>
    <mergeCell ref="F101:H103"/>
    <mergeCell ref="C15:I15"/>
    <mergeCell ref="D29:E29"/>
    <mergeCell ref="D65:E65"/>
    <mergeCell ref="D101:E101"/>
  </mergeCells>
  <phoneticPr fontId="4" type="noConversion"/>
  <conditionalFormatting sqref="F39:F49">
    <cfRule type="expression" dxfId="118" priority="79">
      <formula>K39=1</formula>
    </cfRule>
    <cfRule type="expression" dxfId="117" priority="215">
      <formula>E38&lt;&gt;"&gt;"</formula>
    </cfRule>
    <cfRule type="expression" dxfId="116" priority="216">
      <formula>E38="&gt;"</formula>
    </cfRule>
  </conditionalFormatting>
  <conditionalFormatting sqref="E49">
    <cfRule type="expression" dxfId="115" priority="191">
      <formula>E48&lt;&gt;"&gt;"</formula>
    </cfRule>
    <cfRule type="expression" dxfId="114" priority="192">
      <formula>E48="&gt;"</formula>
    </cfRule>
  </conditionalFormatting>
  <conditionalFormatting sqref="E48">
    <cfRule type="expression" dxfId="113" priority="181">
      <formula>E47&lt;&gt;"&gt;"</formula>
    </cfRule>
    <cfRule type="expression" dxfId="112" priority="182">
      <formula>E47="&gt;"</formula>
    </cfRule>
  </conditionalFormatting>
  <conditionalFormatting sqref="E47">
    <cfRule type="expression" dxfId="111" priority="179">
      <formula>E46&lt;&gt;"&gt;"</formula>
    </cfRule>
    <cfRule type="expression" dxfId="110" priority="180">
      <formula>E46="&gt;"</formula>
    </cfRule>
  </conditionalFormatting>
  <conditionalFormatting sqref="E46">
    <cfRule type="expression" dxfId="109" priority="177">
      <formula>E45&lt;&gt;"&gt;"</formula>
    </cfRule>
    <cfRule type="expression" dxfId="108" priority="178">
      <formula>E45="&gt;"</formula>
    </cfRule>
  </conditionalFormatting>
  <conditionalFormatting sqref="E45">
    <cfRule type="expression" dxfId="107" priority="175">
      <formula>E44&lt;&gt;"&gt;"</formula>
    </cfRule>
    <cfRule type="expression" dxfId="106" priority="176">
      <formula>E44="&gt;"</formula>
    </cfRule>
  </conditionalFormatting>
  <conditionalFormatting sqref="E44">
    <cfRule type="expression" dxfId="105" priority="173">
      <formula>E43&lt;&gt;"&gt;"</formula>
    </cfRule>
    <cfRule type="expression" dxfId="104" priority="174">
      <formula>E43="&gt;"</formula>
    </cfRule>
  </conditionalFormatting>
  <conditionalFormatting sqref="E43">
    <cfRule type="expression" dxfId="103" priority="121">
      <formula>E42&lt;&gt;"&gt;"</formula>
    </cfRule>
    <cfRule type="expression" dxfId="102" priority="122">
      <formula>E42="&gt;"</formula>
    </cfRule>
  </conditionalFormatting>
  <conditionalFormatting sqref="E42">
    <cfRule type="expression" dxfId="101" priority="119">
      <formula>E41&lt;&gt;"&gt;"</formula>
    </cfRule>
    <cfRule type="expression" dxfId="100" priority="120">
      <formula>E41="&gt;"</formula>
    </cfRule>
  </conditionalFormatting>
  <conditionalFormatting sqref="E40:E41">
    <cfRule type="expression" dxfId="99" priority="85">
      <formula>E39&lt;&gt;"&gt;"</formula>
    </cfRule>
    <cfRule type="expression" dxfId="98" priority="86">
      <formula>E39="&gt;"</formula>
    </cfRule>
  </conditionalFormatting>
  <conditionalFormatting sqref="I38">
    <cfRule type="expression" dxfId="97" priority="82">
      <formula>I38&gt;0</formula>
    </cfRule>
  </conditionalFormatting>
  <conditionalFormatting sqref="I39:I49">
    <cfRule type="expression" dxfId="96" priority="80">
      <formula>K39=1</formula>
    </cfRule>
    <cfRule type="expression" dxfId="95" priority="81">
      <formula>I39&lt;&gt;" "</formula>
    </cfRule>
  </conditionalFormatting>
  <conditionalFormatting sqref="F75:F85">
    <cfRule type="expression" dxfId="94" priority="51">
      <formula>K75=1</formula>
    </cfRule>
    <cfRule type="expression" dxfId="93" priority="77">
      <formula>E74&lt;&gt;"&gt;"</formula>
    </cfRule>
    <cfRule type="expression" dxfId="92" priority="78">
      <formula>E74="&gt;"</formula>
    </cfRule>
  </conditionalFormatting>
  <conditionalFormatting sqref="E85">
    <cfRule type="expression" dxfId="91" priority="75">
      <formula>E84&lt;&gt;"&gt;"</formula>
    </cfRule>
    <cfRule type="expression" dxfId="90" priority="76">
      <formula>E84="&gt;"</formula>
    </cfRule>
  </conditionalFormatting>
  <conditionalFormatting sqref="E84">
    <cfRule type="expression" dxfId="89" priority="73">
      <formula>E83&lt;&gt;"&gt;"</formula>
    </cfRule>
    <cfRule type="expression" dxfId="88" priority="74">
      <formula>E83="&gt;"</formula>
    </cfRule>
  </conditionalFormatting>
  <conditionalFormatting sqref="E83">
    <cfRule type="expression" dxfId="87" priority="71">
      <formula>E82&lt;&gt;"&gt;"</formula>
    </cfRule>
    <cfRule type="expression" dxfId="86" priority="72">
      <formula>E82="&gt;"</formula>
    </cfRule>
  </conditionalFormatting>
  <conditionalFormatting sqref="E82">
    <cfRule type="expression" dxfId="85" priority="69">
      <formula>E81&lt;&gt;"&gt;"</formula>
    </cfRule>
    <cfRule type="expression" dxfId="84" priority="70">
      <formula>E81="&gt;"</formula>
    </cfRule>
  </conditionalFormatting>
  <conditionalFormatting sqref="E81">
    <cfRule type="expression" dxfId="83" priority="67">
      <formula>E80&lt;&gt;"&gt;"</formula>
    </cfRule>
    <cfRule type="expression" dxfId="82" priority="68">
      <formula>E80="&gt;"</formula>
    </cfRule>
  </conditionalFormatting>
  <conditionalFormatting sqref="E80">
    <cfRule type="expression" dxfId="81" priority="65">
      <formula>E79&lt;&gt;"&gt;"</formula>
    </cfRule>
    <cfRule type="expression" dxfId="80" priority="66">
      <formula>E79="&gt;"</formula>
    </cfRule>
  </conditionalFormatting>
  <conditionalFormatting sqref="E79">
    <cfRule type="expression" dxfId="79" priority="63">
      <formula>E78&lt;&gt;"&gt;"</formula>
    </cfRule>
    <cfRule type="expression" dxfId="78" priority="64">
      <formula>E78="&gt;"</formula>
    </cfRule>
  </conditionalFormatting>
  <conditionalFormatting sqref="E78">
    <cfRule type="expression" dxfId="77" priority="61">
      <formula>E77&lt;&gt;"&gt;"</formula>
    </cfRule>
    <cfRule type="expression" dxfId="76" priority="62">
      <formula>E77="&gt;"</formula>
    </cfRule>
  </conditionalFormatting>
  <conditionalFormatting sqref="E76:E77">
    <cfRule type="expression" dxfId="75" priority="57">
      <formula>E75&lt;&gt;"&gt;"</formula>
    </cfRule>
    <cfRule type="expression" dxfId="74" priority="58">
      <formula>E75="&gt;"</formula>
    </cfRule>
  </conditionalFormatting>
  <conditionalFormatting sqref="I74">
    <cfRule type="expression" dxfId="73" priority="54">
      <formula>I74&gt;0</formula>
    </cfRule>
  </conditionalFormatting>
  <conditionalFormatting sqref="I75:I85">
    <cfRule type="expression" dxfId="72" priority="52">
      <formula>K75=1</formula>
    </cfRule>
    <cfRule type="expression" dxfId="71" priority="53">
      <formula>I75&lt;&gt;" "</formula>
    </cfRule>
  </conditionalFormatting>
  <conditionalFormatting sqref="F111:F121">
    <cfRule type="expression" dxfId="70" priority="23">
      <formula>K111=1</formula>
    </cfRule>
    <cfRule type="expression" dxfId="69" priority="49">
      <formula>E110&lt;&gt;"&gt;"</formula>
    </cfRule>
    <cfRule type="expression" dxfId="68" priority="50">
      <formula>E110="&gt;"</formula>
    </cfRule>
  </conditionalFormatting>
  <conditionalFormatting sqref="E121">
    <cfRule type="expression" dxfId="67" priority="47">
      <formula>E120&lt;&gt;"&gt;"</formula>
    </cfRule>
    <cfRule type="expression" dxfId="66" priority="48">
      <formula>E120="&gt;"</formula>
    </cfRule>
  </conditionalFormatting>
  <conditionalFormatting sqref="E120">
    <cfRule type="expression" dxfId="65" priority="45">
      <formula>E119&lt;&gt;"&gt;"</formula>
    </cfRule>
    <cfRule type="expression" dxfId="64" priority="46">
      <formula>E119="&gt;"</formula>
    </cfRule>
  </conditionalFormatting>
  <conditionalFormatting sqref="E119">
    <cfRule type="expression" dxfId="63" priority="43">
      <formula>E118&lt;&gt;"&gt;"</formula>
    </cfRule>
    <cfRule type="expression" dxfId="62" priority="44">
      <formula>E118="&gt;"</formula>
    </cfRule>
  </conditionalFormatting>
  <conditionalFormatting sqref="E118">
    <cfRule type="expression" dxfId="61" priority="41">
      <formula>E117&lt;&gt;"&gt;"</formula>
    </cfRule>
    <cfRule type="expression" dxfId="60" priority="42">
      <formula>E117="&gt;"</formula>
    </cfRule>
  </conditionalFormatting>
  <conditionalFormatting sqref="E117">
    <cfRule type="expression" dxfId="59" priority="39">
      <formula>E116&lt;&gt;"&gt;"</formula>
    </cfRule>
    <cfRule type="expression" dxfId="58" priority="40">
      <formula>E116="&gt;"</formula>
    </cfRule>
  </conditionalFormatting>
  <conditionalFormatting sqref="E116">
    <cfRule type="expression" dxfId="57" priority="37">
      <formula>E115&lt;&gt;"&gt;"</formula>
    </cfRule>
    <cfRule type="expression" dxfId="56" priority="38">
      <formula>E115="&gt;"</formula>
    </cfRule>
  </conditionalFormatting>
  <conditionalFormatting sqref="E115">
    <cfRule type="expression" dxfId="55" priority="35">
      <formula>E114&lt;&gt;"&gt;"</formula>
    </cfRule>
    <cfRule type="expression" dxfId="54" priority="36">
      <formula>E114="&gt;"</formula>
    </cfRule>
  </conditionalFormatting>
  <conditionalFormatting sqref="E114">
    <cfRule type="expression" dxfId="53" priority="33">
      <formula>E113&lt;&gt;"&gt;"</formula>
    </cfRule>
    <cfRule type="expression" dxfId="52" priority="34">
      <formula>E113="&gt;"</formula>
    </cfRule>
  </conditionalFormatting>
  <conditionalFormatting sqref="I110">
    <cfRule type="expression" dxfId="51" priority="26">
      <formula>I110&gt;0</formula>
    </cfRule>
  </conditionalFormatting>
  <conditionalFormatting sqref="I111:I121">
    <cfRule type="expression" dxfId="50" priority="24">
      <formula>K111=1</formula>
    </cfRule>
    <cfRule type="expression" dxfId="49" priority="25">
      <formula>I111&lt;&gt;" "</formula>
    </cfRule>
  </conditionalFormatting>
  <conditionalFormatting sqref="E39">
    <cfRule type="expression" dxfId="48" priority="15">
      <formula>E38&lt;&gt;"&gt;"</formula>
    </cfRule>
    <cfRule type="expression" dxfId="47" priority="16">
      <formula>E38="&gt;"</formula>
    </cfRule>
  </conditionalFormatting>
  <conditionalFormatting sqref="E38">
    <cfRule type="expression" dxfId="46" priority="13">
      <formula>E37&lt;&gt;"&gt;"</formula>
    </cfRule>
    <cfRule type="expression" dxfId="45" priority="14">
      <formula>E37="&gt;"</formula>
    </cfRule>
  </conditionalFormatting>
  <conditionalFormatting sqref="E75">
    <cfRule type="expression" dxfId="44" priority="11">
      <formula>E74&lt;&gt;"&gt;"</formula>
    </cfRule>
    <cfRule type="expression" dxfId="43" priority="12">
      <formula>E74="&gt;"</formula>
    </cfRule>
  </conditionalFormatting>
  <conditionalFormatting sqref="E74">
    <cfRule type="expression" dxfId="42" priority="9">
      <formula>E73&lt;&gt;"&gt;"</formula>
    </cfRule>
    <cfRule type="expression" dxfId="41" priority="10">
      <formula>E73="&gt;"</formula>
    </cfRule>
  </conditionalFormatting>
  <conditionalFormatting sqref="E113">
    <cfRule type="expression" dxfId="40" priority="7">
      <formula>E112&lt;&gt;"&gt;"</formula>
    </cfRule>
    <cfRule type="expression" dxfId="39" priority="8">
      <formula>E112="&gt;"</formula>
    </cfRule>
  </conditionalFormatting>
  <conditionalFormatting sqref="E112">
    <cfRule type="expression" dxfId="38" priority="5">
      <formula>E111&lt;&gt;"&gt;"</formula>
    </cfRule>
    <cfRule type="expression" dxfId="37" priority="6">
      <formula>E111="&gt;"</formula>
    </cfRule>
  </conditionalFormatting>
  <conditionalFormatting sqref="E111">
    <cfRule type="expression" dxfId="36" priority="3">
      <formula>E110&lt;&gt;"&gt;"</formula>
    </cfRule>
    <cfRule type="expression" dxfId="35" priority="4">
      <formula>E110="&gt;"</formula>
    </cfRule>
  </conditionalFormatting>
  <conditionalFormatting sqref="E110">
    <cfRule type="expression" dxfId="34" priority="1">
      <formula>E109&lt;&gt;"&gt;"</formula>
    </cfRule>
    <cfRule type="expression" dxfId="33" priority="2">
      <formula>E109="&gt;"</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5">
    <pageSetUpPr fitToPage="1"/>
  </sheetPr>
  <dimension ref="A1:XFA40"/>
  <sheetViews>
    <sheetView showGridLines="0" showZeros="0" zoomScaleNormal="100" workbookViewId="0">
      <selection activeCell="B18" sqref="B18:L18"/>
    </sheetView>
  </sheetViews>
  <sheetFormatPr defaultColWidth="0" defaultRowHeight="13.5" zeroHeight="1" x14ac:dyDescent="0.25"/>
  <cols>
    <col min="1" max="1" width="3.7109375" style="345" customWidth="1"/>
    <col min="2" max="2" width="33" style="345" customWidth="1"/>
    <col min="3" max="3" width="1.7109375" style="345" customWidth="1"/>
    <col min="4" max="4" width="14.140625" style="345" customWidth="1"/>
    <col min="5" max="5" width="17.7109375" style="345" customWidth="1"/>
    <col min="6" max="15" width="12.28515625" style="345" customWidth="1"/>
    <col min="16" max="16" width="13.42578125" style="345" customWidth="1"/>
    <col min="17" max="17" width="3.7109375" style="345" customWidth="1"/>
    <col min="18" max="22" width="10.7109375" style="345" hidden="1"/>
    <col min="23" max="16381" width="25" style="345" hidden="1"/>
    <col min="16382" max="16384" width="18.5703125" style="345" hidden="1"/>
  </cols>
  <sheetData>
    <row r="1" spans="1:16" s="208" customFormat="1" ht="11.25" x14ac:dyDescent="0.25">
      <c r="A1" s="207"/>
      <c r="B1" s="207"/>
      <c r="C1" s="207"/>
      <c r="D1" s="207"/>
      <c r="E1" s="207"/>
      <c r="F1" s="207"/>
      <c r="G1" s="207"/>
      <c r="H1" s="207"/>
      <c r="I1" s="207"/>
      <c r="J1" s="207"/>
      <c r="K1" s="207"/>
      <c r="L1" s="207"/>
    </row>
    <row r="2" spans="1:16" s="208" customFormat="1" ht="36" customHeight="1" x14ac:dyDescent="0.25">
      <c r="A2" s="207"/>
      <c r="B2" s="380" t="str">
        <f>Samenvatting!B3</f>
        <v>Europese Aanbesteding Inkoop-, contract- en Leveranciersmanagement voorziening</v>
      </c>
      <c r="C2" s="380"/>
      <c r="D2" s="380"/>
      <c r="E2" s="380"/>
      <c r="F2" s="210"/>
      <c r="G2" s="211"/>
      <c r="H2" s="210"/>
      <c r="I2" s="210"/>
      <c r="J2" s="210"/>
      <c r="K2" s="210"/>
      <c r="L2" s="210"/>
      <c r="M2" s="210"/>
      <c r="N2" s="210"/>
      <c r="O2" s="210"/>
      <c r="P2" s="210"/>
    </row>
    <row r="3" spans="1:16" s="208" customFormat="1" ht="21" x14ac:dyDescent="0.25">
      <c r="A3" s="207"/>
      <c r="B3" s="212" t="s">
        <v>46</v>
      </c>
      <c r="C3" s="212"/>
      <c r="D3" s="210"/>
      <c r="E3" s="210"/>
      <c r="F3" s="210"/>
      <c r="G3" s="211"/>
      <c r="H3" s="210"/>
      <c r="I3" s="210"/>
      <c r="J3" s="210"/>
      <c r="K3" s="210"/>
      <c r="L3" s="210"/>
      <c r="M3" s="210"/>
      <c r="N3" s="210"/>
      <c r="O3" s="210"/>
      <c r="P3" s="210"/>
    </row>
    <row r="4" spans="1:16" s="208" customFormat="1" x14ac:dyDescent="0.25">
      <c r="A4" s="207"/>
      <c r="B4" s="213" t="str">
        <f>Samenvatting!B4</f>
        <v>kenmerk IUC 22-033</v>
      </c>
      <c r="C4" s="213"/>
      <c r="D4" s="210"/>
      <c r="E4" s="210"/>
      <c r="F4" s="210"/>
      <c r="G4" s="211"/>
      <c r="H4" s="210"/>
      <c r="I4" s="210"/>
      <c r="J4" s="210"/>
      <c r="K4" s="210"/>
      <c r="L4" s="210"/>
      <c r="M4" s="210"/>
      <c r="N4" s="210"/>
      <c r="O4" s="210"/>
      <c r="P4" s="210"/>
    </row>
    <row r="5" spans="1:16" s="208" customFormat="1" x14ac:dyDescent="0.25">
      <c r="A5" s="207"/>
      <c r="B5" s="209" t="s">
        <v>105</v>
      </c>
      <c r="C5" s="214"/>
      <c r="D5" s="210"/>
      <c r="E5" s="210"/>
      <c r="F5" s="210"/>
      <c r="G5" s="211"/>
      <c r="H5" s="210"/>
      <c r="I5" s="210"/>
      <c r="J5" s="210"/>
      <c r="K5" s="210"/>
      <c r="L5" s="210"/>
      <c r="M5" s="210"/>
      <c r="N5" s="210"/>
      <c r="O5" s="210"/>
      <c r="P5" s="210"/>
    </row>
    <row r="6" spans="1:16" s="208" customFormat="1" x14ac:dyDescent="0.25">
      <c r="A6" s="207"/>
      <c r="B6" s="209"/>
      <c r="C6" s="209"/>
      <c r="D6" s="215"/>
      <c r="E6" s="216"/>
      <c r="F6" s="216"/>
      <c r="G6" s="216"/>
      <c r="H6" s="211"/>
      <c r="I6" s="211"/>
      <c r="J6" s="211"/>
      <c r="K6" s="211"/>
      <c r="L6" s="216"/>
      <c r="M6" s="216"/>
      <c r="N6" s="216"/>
      <c r="O6" s="216"/>
      <c r="P6" s="216"/>
    </row>
    <row r="7" spans="1:16" s="190" customFormat="1" ht="14.25" thickBot="1" x14ac:dyDescent="0.3">
      <c r="B7" s="191"/>
      <c r="C7" s="191"/>
      <c r="D7" s="191"/>
      <c r="E7" s="192"/>
      <c r="F7" s="192"/>
      <c r="G7" s="192"/>
      <c r="H7" s="217"/>
      <c r="I7" s="217"/>
      <c r="J7" s="217"/>
      <c r="K7" s="194"/>
      <c r="L7" s="195"/>
      <c r="M7" s="195"/>
      <c r="N7" s="195"/>
      <c r="O7" s="195"/>
      <c r="P7" s="195"/>
    </row>
    <row r="8" spans="1:16" s="190" customFormat="1" x14ac:dyDescent="0.25">
      <c r="B8" s="196"/>
      <c r="C8" s="196"/>
      <c r="D8" s="197"/>
      <c r="E8" s="197"/>
      <c r="F8" s="197"/>
      <c r="G8" s="197"/>
      <c r="H8" s="197"/>
      <c r="I8" s="197"/>
      <c r="J8" s="197"/>
      <c r="K8" s="197"/>
      <c r="L8" s="198"/>
      <c r="M8" s="198"/>
      <c r="N8" s="198"/>
      <c r="O8" s="198"/>
      <c r="P8" s="198"/>
    </row>
    <row r="9" spans="1:16" s="190" customFormat="1" ht="27" x14ac:dyDescent="0.25">
      <c r="A9" s="218"/>
      <c r="B9" s="219" t="s">
        <v>38</v>
      </c>
      <c r="C9" s="219"/>
      <c r="D9" s="220"/>
      <c r="E9" s="221"/>
      <c r="F9" s="221"/>
      <c r="G9" s="221"/>
      <c r="H9" s="221"/>
      <c r="I9" s="221"/>
      <c r="J9" s="221"/>
      <c r="K9" s="220"/>
      <c r="L9" s="220" t="s">
        <v>0</v>
      </c>
      <c r="M9" s="220" t="s">
        <v>0</v>
      </c>
      <c r="N9" s="220" t="s">
        <v>0</v>
      </c>
      <c r="O9" s="220" t="s">
        <v>0</v>
      </c>
      <c r="P9" s="220" t="s">
        <v>0</v>
      </c>
    </row>
    <row r="10" spans="1:16" s="190" customFormat="1" x14ac:dyDescent="0.25">
      <c r="B10" s="222"/>
      <c r="C10" s="220"/>
      <c r="D10" s="220"/>
      <c r="E10" s="221"/>
      <c r="F10" s="221"/>
      <c r="G10" s="221"/>
      <c r="H10" s="221"/>
      <c r="I10" s="221"/>
      <c r="J10" s="221"/>
      <c r="K10" s="220"/>
      <c r="L10" s="220"/>
      <c r="M10" s="220"/>
      <c r="N10" s="220"/>
      <c r="O10" s="220"/>
      <c r="P10" s="220"/>
    </row>
    <row r="11" spans="1:16" s="190" customFormat="1" x14ac:dyDescent="0.25">
      <c r="B11" s="220"/>
      <c r="C11" s="220"/>
      <c r="D11" s="220"/>
      <c r="E11" s="220"/>
      <c r="F11" s="221"/>
      <c r="G11" s="221"/>
      <c r="H11" s="221"/>
      <c r="I11" s="221"/>
      <c r="J11" s="221"/>
      <c r="K11" s="220"/>
      <c r="L11" s="220"/>
      <c r="M11" s="220"/>
      <c r="N11" s="220"/>
      <c r="O11" s="220"/>
      <c r="P11" s="220"/>
    </row>
    <row r="12" spans="1:16" s="190" customFormat="1" ht="14.45" customHeight="1" x14ac:dyDescent="0.25">
      <c r="B12" s="220"/>
      <c r="C12" s="220"/>
      <c r="D12" s="383" t="s">
        <v>42</v>
      </c>
      <c r="E12" s="381" t="s">
        <v>53</v>
      </c>
      <c r="F12" s="223" t="s">
        <v>78</v>
      </c>
      <c r="G12" s="224"/>
      <c r="H12" s="224"/>
      <c r="I12" s="230"/>
      <c r="J12" s="230"/>
      <c r="K12" s="230"/>
      <c r="L12" s="230"/>
      <c r="M12" s="230"/>
      <c r="N12" s="230"/>
      <c r="O12" s="225"/>
      <c r="P12" s="220"/>
    </row>
    <row r="13" spans="1:16" s="190" customFormat="1" ht="25.9" customHeight="1" x14ac:dyDescent="0.25">
      <c r="B13" s="226" t="s">
        <v>28</v>
      </c>
      <c r="C13" s="226"/>
      <c r="D13" s="384"/>
      <c r="E13" s="382"/>
      <c r="F13" s="227" t="s">
        <v>90</v>
      </c>
      <c r="G13" s="227" t="s">
        <v>91</v>
      </c>
      <c r="H13" s="227" t="s">
        <v>92</v>
      </c>
      <c r="I13" s="231" t="s">
        <v>93</v>
      </c>
      <c r="J13" s="231" t="s">
        <v>112</v>
      </c>
      <c r="K13" s="228" t="s">
        <v>113</v>
      </c>
      <c r="L13" s="228" t="s">
        <v>114</v>
      </c>
      <c r="M13" s="228" t="s">
        <v>115</v>
      </c>
      <c r="N13" s="228" t="s">
        <v>116</v>
      </c>
      <c r="O13" s="228" t="s">
        <v>117</v>
      </c>
      <c r="P13" s="229" t="s">
        <v>44</v>
      </c>
    </row>
    <row r="14" spans="1:16" s="190" customFormat="1" x14ac:dyDescent="0.25">
      <c r="B14" s="199" t="s">
        <v>73</v>
      </c>
      <c r="C14" s="197"/>
      <c r="D14" s="257"/>
      <c r="E14" s="63"/>
      <c r="F14" s="200">
        <v>80</v>
      </c>
      <c r="G14" s="253">
        <v>52</v>
      </c>
      <c r="H14" s="253">
        <v>20</v>
      </c>
      <c r="I14" s="253">
        <v>20</v>
      </c>
      <c r="J14" s="254">
        <v>8</v>
      </c>
      <c r="K14" s="254">
        <v>8</v>
      </c>
      <c r="L14" s="254">
        <v>8</v>
      </c>
      <c r="M14" s="254">
        <v>8</v>
      </c>
      <c r="N14" s="254">
        <v>8</v>
      </c>
      <c r="O14" s="254">
        <v>8</v>
      </c>
      <c r="P14" s="202">
        <f>SUM(F14:O14)*E14</f>
        <v>0</v>
      </c>
    </row>
    <row r="15" spans="1:16" s="190" customFormat="1" x14ac:dyDescent="0.25">
      <c r="B15" s="199" t="s">
        <v>74</v>
      </c>
      <c r="C15" s="197"/>
      <c r="D15" s="257"/>
      <c r="E15" s="63"/>
      <c r="F15" s="200">
        <v>100</v>
      </c>
      <c r="G15" s="253">
        <v>120</v>
      </c>
      <c r="H15" s="253">
        <v>20</v>
      </c>
      <c r="I15" s="253">
        <v>20</v>
      </c>
      <c r="J15" s="254">
        <v>10</v>
      </c>
      <c r="K15" s="254">
        <v>10</v>
      </c>
      <c r="L15" s="254">
        <v>10</v>
      </c>
      <c r="M15" s="254">
        <v>10</v>
      </c>
      <c r="N15" s="254">
        <v>10</v>
      </c>
      <c r="O15" s="254">
        <v>10</v>
      </c>
      <c r="P15" s="202">
        <f t="shared" ref="P15:P16" si="0">SUM(F15:O15)*E15</f>
        <v>0</v>
      </c>
    </row>
    <row r="16" spans="1:16" s="190" customFormat="1" x14ac:dyDescent="0.25">
      <c r="B16" s="199" t="s">
        <v>75</v>
      </c>
      <c r="C16" s="197"/>
      <c r="D16" s="257"/>
      <c r="E16" s="63"/>
      <c r="F16" s="200">
        <v>500</v>
      </c>
      <c r="G16" s="253">
        <v>50</v>
      </c>
      <c r="H16" s="253">
        <v>50</v>
      </c>
      <c r="I16" s="253">
        <v>50</v>
      </c>
      <c r="J16" s="253">
        <v>50</v>
      </c>
      <c r="K16" s="253">
        <v>50</v>
      </c>
      <c r="L16" s="253">
        <v>50</v>
      </c>
      <c r="M16" s="253">
        <v>50</v>
      </c>
      <c r="N16" s="253">
        <v>50</v>
      </c>
      <c r="O16" s="253">
        <v>50</v>
      </c>
      <c r="P16" s="202">
        <f t="shared" si="0"/>
        <v>0</v>
      </c>
    </row>
    <row r="17" spans="1:23" s="190" customFormat="1" ht="14.25" customHeight="1" thickBot="1" x14ac:dyDescent="0.3">
      <c r="A17" s="197"/>
      <c r="B17" s="197"/>
      <c r="C17" s="197"/>
      <c r="D17" s="203"/>
      <c r="E17" s="197">
        <v>0</v>
      </c>
      <c r="F17" s="204"/>
      <c r="G17" s="204"/>
      <c r="H17" s="204"/>
      <c r="I17" s="204"/>
      <c r="J17" s="204"/>
      <c r="K17" s="201"/>
      <c r="L17" s="201"/>
      <c r="P17" s="205">
        <f>SUM(P14:P16)</f>
        <v>0</v>
      </c>
    </row>
    <row r="18" spans="1:23" s="190" customFormat="1" ht="28.5" customHeight="1" thickTop="1" thickBot="1" x14ac:dyDescent="0.3">
      <c r="B18" s="385" t="s">
        <v>127</v>
      </c>
      <c r="C18" s="385"/>
      <c r="D18" s="385"/>
      <c r="E18" s="385"/>
      <c r="F18" s="385"/>
      <c r="G18" s="385"/>
      <c r="H18" s="385"/>
      <c r="I18" s="385"/>
      <c r="J18" s="385"/>
      <c r="K18" s="385"/>
      <c r="L18" s="385"/>
      <c r="M18" s="338"/>
      <c r="N18" s="338"/>
      <c r="O18" s="338"/>
      <c r="P18" s="338"/>
      <c r="R18" s="338"/>
      <c r="S18" s="338"/>
      <c r="T18" s="338"/>
      <c r="U18" s="338"/>
      <c r="V18" s="338"/>
      <c r="W18" s="338"/>
    </row>
    <row r="19" spans="1:23" s="190" customFormat="1" x14ac:dyDescent="0.25">
      <c r="B19" s="196"/>
      <c r="C19" s="196"/>
      <c r="D19" s="197"/>
      <c r="E19" s="197"/>
      <c r="F19" s="197"/>
      <c r="G19" s="197"/>
      <c r="H19" s="197"/>
      <c r="I19" s="197"/>
      <c r="J19" s="197"/>
      <c r="K19" s="197"/>
      <c r="L19" s="198"/>
    </row>
    <row r="20" spans="1:23" ht="29.25" customHeight="1" x14ac:dyDescent="0.25">
      <c r="B20" s="346" t="s">
        <v>193</v>
      </c>
      <c r="C20" s="346"/>
      <c r="D20" s="347"/>
      <c r="E20" s="347"/>
      <c r="F20" s="347"/>
      <c r="G20" s="347"/>
      <c r="H20" s="347"/>
      <c r="I20" s="347"/>
      <c r="J20" s="347"/>
      <c r="K20" s="347"/>
      <c r="L20" s="347"/>
    </row>
    <row r="21" spans="1:23" x14ac:dyDescent="0.25">
      <c r="F21" s="348" t="s">
        <v>90</v>
      </c>
      <c r="G21" s="348" t="s">
        <v>91</v>
      </c>
      <c r="H21" s="348" t="s">
        <v>92</v>
      </c>
      <c r="I21" s="348" t="s">
        <v>93</v>
      </c>
      <c r="J21" s="348" t="s">
        <v>112</v>
      </c>
      <c r="K21" s="348" t="s">
        <v>113</v>
      </c>
      <c r="L21" s="348" t="s">
        <v>114</v>
      </c>
      <c r="M21" s="348" t="s">
        <v>115</v>
      </c>
      <c r="N21" s="348" t="s">
        <v>116</v>
      </c>
      <c r="O21" s="348" t="s">
        <v>117</v>
      </c>
      <c r="P21" s="348" t="s">
        <v>55</v>
      </c>
    </row>
    <row r="22" spans="1:23" x14ac:dyDescent="0.25">
      <c r="B22" s="349" t="s">
        <v>73</v>
      </c>
      <c r="F22" s="350">
        <f>F14*E14</f>
        <v>0</v>
      </c>
      <c r="G22" s="350">
        <f>G14*E14</f>
        <v>0</v>
      </c>
      <c r="H22" s="350">
        <f>H14*E14</f>
        <v>0</v>
      </c>
      <c r="I22" s="350">
        <f>I14*E14</f>
        <v>0</v>
      </c>
      <c r="J22" s="350">
        <f>J14*E14</f>
        <v>0</v>
      </c>
      <c r="K22" s="350">
        <f>K14*E14</f>
        <v>0</v>
      </c>
      <c r="L22" s="350">
        <f>L14*E14</f>
        <v>0</v>
      </c>
      <c r="M22" s="350">
        <f>M14*E14</f>
        <v>0</v>
      </c>
      <c r="N22" s="350">
        <f>N14*E14</f>
        <v>0</v>
      </c>
      <c r="O22" s="350">
        <f>O14*E14</f>
        <v>0</v>
      </c>
      <c r="P22" s="350">
        <f>SUM(F22:O22)</f>
        <v>0</v>
      </c>
    </row>
    <row r="23" spans="1:23" x14ac:dyDescent="0.25">
      <c r="B23" s="349" t="s">
        <v>74</v>
      </c>
      <c r="F23" s="350">
        <f>F15*E15</f>
        <v>0</v>
      </c>
      <c r="G23" s="350">
        <f>G15*E15</f>
        <v>0</v>
      </c>
      <c r="H23" s="350">
        <f>H15*E15</f>
        <v>0</v>
      </c>
      <c r="I23" s="350">
        <f>I15*E15</f>
        <v>0</v>
      </c>
      <c r="J23" s="350">
        <f>J15*E15</f>
        <v>0</v>
      </c>
      <c r="K23" s="350">
        <f>K15*E15</f>
        <v>0</v>
      </c>
      <c r="L23" s="350">
        <f>L15*E15</f>
        <v>0</v>
      </c>
      <c r="M23" s="350">
        <f>M15*E15</f>
        <v>0</v>
      </c>
      <c r="N23" s="350">
        <f>N15*E15</f>
        <v>0</v>
      </c>
      <c r="O23" s="350">
        <f>O15*E15</f>
        <v>0</v>
      </c>
      <c r="P23" s="350">
        <f>SUM(F23:O23)</f>
        <v>0</v>
      </c>
    </row>
    <row r="24" spans="1:23" x14ac:dyDescent="0.25">
      <c r="B24" s="349" t="s">
        <v>75</v>
      </c>
      <c r="F24" s="350">
        <f>F16*E16</f>
        <v>0</v>
      </c>
      <c r="G24" s="350">
        <f>G16*E16</f>
        <v>0</v>
      </c>
      <c r="H24" s="350">
        <f>H16*E16</f>
        <v>0</v>
      </c>
      <c r="I24" s="350">
        <f>I16*E16</f>
        <v>0</v>
      </c>
      <c r="J24" s="350">
        <f>J16*E16</f>
        <v>0</v>
      </c>
      <c r="K24" s="350">
        <f>K16*E16</f>
        <v>0</v>
      </c>
      <c r="L24" s="350">
        <f>L16*E16</f>
        <v>0</v>
      </c>
      <c r="M24" s="350">
        <f>M16*E16</f>
        <v>0</v>
      </c>
      <c r="N24" s="350">
        <f>N16*E16</f>
        <v>0</v>
      </c>
      <c r="O24" s="350">
        <f>O16*E16</f>
        <v>0</v>
      </c>
      <c r="P24" s="350">
        <f>SUM(F24:O24)</f>
        <v>0</v>
      </c>
    </row>
    <row r="25" spans="1:23" ht="14.25" thickBot="1" x14ac:dyDescent="0.3">
      <c r="B25" s="349" t="s">
        <v>119</v>
      </c>
      <c r="F25" s="363">
        <f>SUM(F22:F24)</f>
        <v>0</v>
      </c>
      <c r="G25" s="363">
        <f t="shared" ref="G25:P25" si="1">SUM(G22:G24)</f>
        <v>0</v>
      </c>
      <c r="H25" s="363">
        <f t="shared" si="1"/>
        <v>0</v>
      </c>
      <c r="I25" s="363">
        <f t="shared" si="1"/>
        <v>0</v>
      </c>
      <c r="J25" s="363">
        <f t="shared" si="1"/>
        <v>0</v>
      </c>
      <c r="K25" s="363">
        <f t="shared" si="1"/>
        <v>0</v>
      </c>
      <c r="L25" s="363">
        <f t="shared" si="1"/>
        <v>0</v>
      </c>
      <c r="M25" s="363">
        <f t="shared" si="1"/>
        <v>0</v>
      </c>
      <c r="N25" s="363">
        <f t="shared" si="1"/>
        <v>0</v>
      </c>
      <c r="O25" s="363">
        <f t="shared" si="1"/>
        <v>0</v>
      </c>
      <c r="P25" s="363">
        <f t="shared" si="1"/>
        <v>0</v>
      </c>
    </row>
    <row r="26" spans="1:23" ht="14.25" thickTop="1" x14ac:dyDescent="0.25"/>
    <row r="28" spans="1:23" hidden="1" x14ac:dyDescent="0.25">
      <c r="O28" s="345">
        <f>SUM(F25:O25)</f>
        <v>0</v>
      </c>
    </row>
    <row r="35" spans="5:6" hidden="1" x14ac:dyDescent="0.25">
      <c r="E35" s="351"/>
      <c r="F35" s="351"/>
    </row>
    <row r="40" spans="5:6" x14ac:dyDescent="0.25"/>
  </sheetData>
  <sheetProtection algorithmName="SHA-512" hashValue="C4nHNHETJdwUt0olZVngvODR3pEP1GwSlzRKDes6m+Cph50vJhgMF0nZi1KLskJTbWBU6Z/oghtaY70A68mIfA==" saltValue="EbYt8OUTmfN4c/sjrnmVGw==" spinCount="100000" sheet="1" objects="1" scenarios="1"/>
  <mergeCells count="4">
    <mergeCell ref="B2:E2"/>
    <mergeCell ref="E12:E13"/>
    <mergeCell ref="D12:D13"/>
    <mergeCell ref="B18:L18"/>
  </mergeCells>
  <phoneticPr fontId="4" type="noConversion"/>
  <pageMargins left="0.75" right="0.75" top="0.51" bottom="0.46" header="0.5" footer="0.5"/>
  <pageSetup paperSize="9" scale="97"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4">
    <pageSetUpPr fitToPage="1"/>
  </sheetPr>
  <dimension ref="A1:AG21"/>
  <sheetViews>
    <sheetView showGridLines="0" showZeros="0" zoomScaleNormal="100" workbookViewId="0">
      <selection activeCell="F12" sqref="F12"/>
    </sheetView>
  </sheetViews>
  <sheetFormatPr defaultColWidth="0" defaultRowHeight="0" customHeight="1" zeroHeight="1" x14ac:dyDescent="0.25"/>
  <cols>
    <col min="1" max="1" width="2.7109375" style="190" customWidth="1"/>
    <col min="2" max="2" width="43.140625" style="190" customWidth="1"/>
    <col min="3" max="3" width="11.85546875" style="190" customWidth="1"/>
    <col min="4" max="4" width="18.85546875" style="190" customWidth="1"/>
    <col min="5" max="5" width="3.28515625" style="206" customWidth="1"/>
    <col min="6" max="6" width="10.7109375" style="206" bestFit="1" customWidth="1"/>
    <col min="7" max="15" width="10.7109375" style="206" customWidth="1"/>
    <col min="16" max="16" width="14" style="206" customWidth="1"/>
    <col min="17" max="17" width="3.7109375" style="206" customWidth="1"/>
    <col min="18" max="18" width="1.7109375" style="190" hidden="1" customWidth="1"/>
    <col min="19" max="20" width="2.7109375" style="190" hidden="1" customWidth="1"/>
    <col min="21" max="33" width="10.7109375" style="190" hidden="1" customWidth="1"/>
    <col min="34" max="16384" width="9.140625" style="190" hidden="1"/>
  </cols>
  <sheetData>
    <row r="1" spans="1:26" s="187" customFormat="1" ht="13.5" x14ac:dyDescent="0.25">
      <c r="A1" s="186"/>
      <c r="B1" s="186"/>
      <c r="C1" s="186"/>
      <c r="D1" s="186"/>
      <c r="E1" s="186"/>
      <c r="F1" s="186"/>
      <c r="G1" s="232"/>
      <c r="H1" s="232"/>
      <c r="I1" s="232"/>
      <c r="J1" s="232"/>
      <c r="K1" s="232"/>
      <c r="L1" s="232"/>
      <c r="M1" s="232"/>
      <c r="N1" s="232"/>
      <c r="O1" s="232"/>
      <c r="P1" s="232"/>
      <c r="Q1" s="233"/>
    </row>
    <row r="2" spans="1:26" s="189" customFormat="1" ht="39.6" customHeight="1" x14ac:dyDescent="0.25">
      <c r="A2" s="188"/>
      <c r="B2" s="386" t="str">
        <f>Samenvatting!B3</f>
        <v>Europese Aanbesteding Inkoop-, contract- en Leveranciersmanagement voorziening</v>
      </c>
      <c r="C2" s="386"/>
      <c r="D2" s="386"/>
      <c r="E2" s="386"/>
      <c r="F2" s="386"/>
      <c r="G2" s="77"/>
      <c r="H2" s="77"/>
      <c r="I2" s="77"/>
      <c r="J2" s="77"/>
      <c r="K2" s="77"/>
      <c r="L2" s="77"/>
      <c r="M2" s="77"/>
      <c r="N2" s="77"/>
      <c r="O2" s="77"/>
      <c r="P2" s="77"/>
      <c r="Q2" s="197"/>
    </row>
    <row r="3" spans="1:26" s="187" customFormat="1" ht="21" x14ac:dyDescent="0.25">
      <c r="A3" s="186"/>
      <c r="B3" s="82" t="s">
        <v>82</v>
      </c>
      <c r="C3" s="82"/>
      <c r="D3" s="79"/>
      <c r="E3" s="79"/>
      <c r="F3" s="79"/>
      <c r="G3" s="79"/>
      <c r="H3" s="79"/>
      <c r="I3" s="79"/>
      <c r="J3" s="79"/>
      <c r="K3" s="79"/>
      <c r="L3" s="79"/>
      <c r="M3" s="79"/>
      <c r="N3" s="79"/>
      <c r="O3" s="79"/>
      <c r="P3" s="79"/>
      <c r="Q3" s="197"/>
    </row>
    <row r="4" spans="1:26" s="187" customFormat="1" ht="12.75" customHeight="1" x14ac:dyDescent="0.25">
      <c r="A4" s="186"/>
      <c r="B4" s="6" t="str">
        <f>Samenvatting!B4</f>
        <v>kenmerk IUC 22-033</v>
      </c>
      <c r="C4" s="6"/>
      <c r="D4" s="79"/>
      <c r="E4" s="79"/>
      <c r="F4" s="79"/>
      <c r="G4" s="79"/>
      <c r="H4" s="79"/>
      <c r="I4" s="79"/>
      <c r="J4" s="79"/>
      <c r="K4" s="79"/>
      <c r="L4" s="79"/>
      <c r="M4" s="79"/>
      <c r="N4" s="79"/>
      <c r="O4" s="79"/>
      <c r="P4" s="79"/>
      <c r="Q4" s="197"/>
    </row>
    <row r="5" spans="1:26" s="187" customFormat="1" ht="13.5" x14ac:dyDescent="0.25">
      <c r="A5" s="186"/>
      <c r="B5" s="76" t="s">
        <v>1</v>
      </c>
      <c r="C5" s="176"/>
      <c r="D5" s="79"/>
      <c r="E5" s="79"/>
      <c r="F5" s="79"/>
      <c r="G5" s="79"/>
      <c r="H5" s="79"/>
      <c r="I5" s="79"/>
      <c r="J5" s="79"/>
      <c r="K5" s="79"/>
      <c r="L5" s="79"/>
      <c r="M5" s="79"/>
      <c r="N5" s="79"/>
      <c r="O5" s="79"/>
      <c r="P5" s="79"/>
      <c r="Q5" s="197"/>
    </row>
    <row r="6" spans="1:26" s="187" customFormat="1" ht="13.5" x14ac:dyDescent="0.25">
      <c r="A6" s="186"/>
      <c r="B6" s="76"/>
      <c r="C6" s="83"/>
      <c r="D6" s="234"/>
      <c r="E6" s="84"/>
      <c r="F6" s="84"/>
      <c r="G6" s="84"/>
      <c r="H6" s="84"/>
      <c r="I6" s="84"/>
      <c r="J6" s="84"/>
      <c r="K6" s="84"/>
      <c r="L6" s="84"/>
      <c r="M6" s="84"/>
      <c r="N6" s="84"/>
      <c r="O6" s="84"/>
      <c r="P6" s="84"/>
      <c r="Q6" s="197"/>
    </row>
    <row r="7" spans="1:26" ht="14.25" thickBot="1" x14ac:dyDescent="0.3">
      <c r="B7" s="191"/>
      <c r="C7" s="191"/>
      <c r="D7" s="192"/>
      <c r="E7" s="192"/>
      <c r="F7" s="193"/>
      <c r="G7" s="194"/>
      <c r="H7" s="194"/>
      <c r="I7" s="194"/>
      <c r="J7" s="194"/>
      <c r="K7" s="194"/>
      <c r="L7" s="194"/>
      <c r="M7" s="194"/>
      <c r="N7" s="194"/>
      <c r="O7" s="194"/>
      <c r="P7" s="194"/>
      <c r="Q7" s="197"/>
    </row>
    <row r="8" spans="1:26" ht="13.5" x14ac:dyDescent="0.25">
      <c r="B8" s="196"/>
      <c r="C8" s="196"/>
      <c r="D8" s="235"/>
      <c r="E8" s="235"/>
      <c r="F8" s="236"/>
      <c r="G8" s="237"/>
      <c r="H8" s="237"/>
      <c r="I8" s="237"/>
      <c r="J8" s="237"/>
      <c r="K8" s="237"/>
      <c r="L8" s="237"/>
      <c r="M8" s="237"/>
      <c r="N8" s="237"/>
      <c r="O8" s="237"/>
      <c r="P8" s="237"/>
      <c r="Q8" s="197"/>
    </row>
    <row r="9" spans="1:26" ht="27.75" customHeight="1" x14ac:dyDescent="0.25">
      <c r="B9" s="238" t="s">
        <v>76</v>
      </c>
      <c r="C9" s="239"/>
      <c r="D9" s="239"/>
      <c r="E9" s="239"/>
      <c r="F9" s="387" t="s">
        <v>121</v>
      </c>
      <c r="G9" s="387"/>
      <c r="H9" s="239"/>
      <c r="I9" s="239"/>
      <c r="J9" s="239"/>
      <c r="K9" s="239"/>
      <c r="L9" s="239"/>
      <c r="M9" s="239"/>
      <c r="N9" s="239"/>
      <c r="O9" s="239"/>
      <c r="P9" s="239"/>
      <c r="Q9" s="197"/>
    </row>
    <row r="10" spans="1:26" ht="13.5" x14ac:dyDescent="0.25">
      <c r="B10" s="240"/>
      <c r="C10" s="241"/>
      <c r="D10" s="241"/>
      <c r="E10" s="241"/>
      <c r="F10" s="241"/>
      <c r="G10" s="241"/>
      <c r="H10" s="241"/>
      <c r="I10" s="241"/>
      <c r="J10" s="241"/>
      <c r="K10" s="241"/>
      <c r="L10" s="241"/>
      <c r="M10" s="241"/>
      <c r="N10" s="241"/>
      <c r="O10" s="241"/>
      <c r="P10" s="241"/>
      <c r="Q10" s="197"/>
    </row>
    <row r="11" spans="1:26" ht="13.5" x14ac:dyDescent="0.25">
      <c r="B11" s="242" t="s">
        <v>4</v>
      </c>
      <c r="C11" s="243" t="s">
        <v>0</v>
      </c>
      <c r="D11" s="243" t="s">
        <v>43</v>
      </c>
      <c r="E11" s="128"/>
      <c r="F11" s="247" t="s">
        <v>90</v>
      </c>
      <c r="G11" s="247" t="s">
        <v>91</v>
      </c>
      <c r="H11" s="247" t="s">
        <v>92</v>
      </c>
      <c r="I11" s="247" t="s">
        <v>93</v>
      </c>
      <c r="J11" s="247" t="s">
        <v>112</v>
      </c>
      <c r="K11" s="247" t="s">
        <v>113</v>
      </c>
      <c r="L11" s="247" t="s">
        <v>114</v>
      </c>
      <c r="M11" s="247" t="s">
        <v>115</v>
      </c>
      <c r="N11" s="247" t="s">
        <v>116</v>
      </c>
      <c r="O11" s="247" t="s">
        <v>117</v>
      </c>
      <c r="P11" s="249" t="s">
        <v>44</v>
      </c>
      <c r="Q11" s="197"/>
      <c r="R11" s="197"/>
      <c r="S11" s="197"/>
      <c r="T11" s="197"/>
      <c r="U11" s="197"/>
      <c r="V11" s="197"/>
      <c r="W11" s="197"/>
      <c r="X11" s="197"/>
      <c r="Y11" s="197"/>
      <c r="Z11" s="197"/>
    </row>
    <row r="12" spans="1:26" ht="13.5" x14ac:dyDescent="0.25">
      <c r="B12" s="244" t="s">
        <v>41</v>
      </c>
      <c r="C12" s="245"/>
      <c r="D12" s="255"/>
      <c r="E12" s="245"/>
      <c r="F12" s="199">
        <v>800</v>
      </c>
      <c r="G12" s="199">
        <v>600</v>
      </c>
      <c r="H12" s="199">
        <v>320</v>
      </c>
      <c r="I12" s="199">
        <v>320</v>
      </c>
      <c r="J12" s="199">
        <v>320</v>
      </c>
      <c r="K12" s="199">
        <v>320</v>
      </c>
      <c r="L12" s="199">
        <v>320</v>
      </c>
      <c r="M12" s="199">
        <v>320</v>
      </c>
      <c r="N12" s="199">
        <v>320</v>
      </c>
      <c r="O12" s="199">
        <v>320</v>
      </c>
      <c r="P12" s="248">
        <f>SUM(F12:O12)*D12</f>
        <v>0</v>
      </c>
      <c r="Q12" s="197" t="s">
        <v>0</v>
      </c>
      <c r="R12" s="197" t="s">
        <v>0</v>
      </c>
      <c r="S12" s="197" t="s">
        <v>0</v>
      </c>
      <c r="T12" s="197" t="s">
        <v>0</v>
      </c>
      <c r="U12" s="197"/>
      <c r="V12" s="197"/>
      <c r="W12" s="197"/>
      <c r="X12" s="197"/>
      <c r="Y12" s="197"/>
      <c r="Z12" s="197"/>
    </row>
    <row r="13" spans="1:26" ht="13.5" x14ac:dyDescent="0.25">
      <c r="B13" s="244" t="s">
        <v>129</v>
      </c>
      <c r="C13" s="245"/>
      <c r="D13" s="255"/>
      <c r="E13" s="245"/>
      <c r="F13" s="199">
        <v>80</v>
      </c>
      <c r="G13" s="199">
        <v>80</v>
      </c>
      <c r="H13" s="199">
        <v>80</v>
      </c>
      <c r="I13" s="199">
        <v>80</v>
      </c>
      <c r="J13" s="199">
        <v>80</v>
      </c>
      <c r="K13" s="199">
        <v>80</v>
      </c>
      <c r="L13" s="199">
        <v>80</v>
      </c>
      <c r="M13" s="199">
        <v>80</v>
      </c>
      <c r="N13" s="199">
        <v>80</v>
      </c>
      <c r="O13" s="199">
        <v>80</v>
      </c>
      <c r="P13" s="248">
        <f>SUM(F13:O13)*D13</f>
        <v>0</v>
      </c>
      <c r="Q13" s="197"/>
      <c r="R13" s="197"/>
      <c r="S13" s="197"/>
      <c r="T13" s="197"/>
      <c r="U13" s="197"/>
      <c r="V13" s="197"/>
      <c r="W13" s="197"/>
      <c r="X13" s="197"/>
      <c r="Y13" s="197"/>
      <c r="Z13" s="197"/>
    </row>
    <row r="14" spans="1:26" ht="14.25" thickBot="1" x14ac:dyDescent="0.3">
      <c r="B14" s="246"/>
      <c r="C14" s="246"/>
      <c r="D14" s="246"/>
      <c r="E14" s="246"/>
      <c r="F14" s="246"/>
      <c r="G14" s="246"/>
      <c r="H14" s="246"/>
      <c r="I14" s="246"/>
      <c r="J14" s="246"/>
      <c r="K14" s="246"/>
      <c r="L14" s="246"/>
      <c r="M14" s="246"/>
      <c r="N14" s="246"/>
      <c r="O14" s="246"/>
      <c r="P14" s="205">
        <f>SUM(P12:P13)</f>
        <v>0</v>
      </c>
      <c r="Q14" s="197"/>
    </row>
    <row r="15" spans="1:26" ht="14.25" thickTop="1" x14ac:dyDescent="0.25">
      <c r="B15" s="355" t="s">
        <v>122</v>
      </c>
      <c r="C15" s="246"/>
      <c r="D15" s="246"/>
      <c r="E15" s="246"/>
      <c r="F15" s="246"/>
      <c r="G15" s="246"/>
      <c r="H15" s="246"/>
      <c r="I15" s="246"/>
      <c r="J15" s="246"/>
      <c r="K15" s="246"/>
      <c r="L15" s="246"/>
      <c r="M15" s="246"/>
      <c r="N15" s="246"/>
      <c r="O15" s="246"/>
      <c r="P15" s="246"/>
      <c r="Q15" s="197"/>
    </row>
    <row r="16" spans="1:26" ht="13.5" x14ac:dyDescent="0.25">
      <c r="B16" s="356" t="str">
        <f>+B12</f>
        <v>uurtarief Consultant</v>
      </c>
      <c r="C16" s="357"/>
      <c r="D16" s="357"/>
      <c r="E16" s="358"/>
      <c r="F16" s="352">
        <f>D12*F12</f>
        <v>0</v>
      </c>
      <c r="G16" s="352">
        <f>D12*G12</f>
        <v>0</v>
      </c>
      <c r="H16" s="352">
        <f>D12*H12</f>
        <v>0</v>
      </c>
      <c r="I16" s="352">
        <f>D12*I12</f>
        <v>0</v>
      </c>
      <c r="J16" s="352">
        <f>D12*J12</f>
        <v>0</v>
      </c>
      <c r="K16" s="352">
        <f>D12*K12</f>
        <v>0</v>
      </c>
      <c r="L16" s="352">
        <f>D12*L12</f>
        <v>0</v>
      </c>
      <c r="M16" s="352">
        <f>D12*M12</f>
        <v>0</v>
      </c>
      <c r="N16" s="352">
        <f>D12*N12</f>
        <v>0</v>
      </c>
      <c r="O16" s="352">
        <f>D12*O12</f>
        <v>0</v>
      </c>
      <c r="P16" s="353">
        <f>SUM(F16:O16)</f>
        <v>0</v>
      </c>
      <c r="Q16" s="197"/>
    </row>
    <row r="17" spans="2:17" ht="13.5" x14ac:dyDescent="0.25">
      <c r="B17" s="356" t="str">
        <f>+B13</f>
        <v>uurtarief stand-by (Zie bijlage A, paragraaf 9.1.5, tabel 5)</v>
      </c>
      <c r="C17" s="357"/>
      <c r="D17" s="357"/>
      <c r="E17" s="358"/>
      <c r="F17" s="352">
        <f>+F13*$D$13</f>
        <v>0</v>
      </c>
      <c r="G17" s="352">
        <f t="shared" ref="G17:O17" si="0">+G13*$D$13</f>
        <v>0</v>
      </c>
      <c r="H17" s="352">
        <f t="shared" si="0"/>
        <v>0</v>
      </c>
      <c r="I17" s="352">
        <f t="shared" si="0"/>
        <v>0</v>
      </c>
      <c r="J17" s="352">
        <f t="shared" si="0"/>
        <v>0</v>
      </c>
      <c r="K17" s="352">
        <f t="shared" si="0"/>
        <v>0</v>
      </c>
      <c r="L17" s="352">
        <f t="shared" si="0"/>
        <v>0</v>
      </c>
      <c r="M17" s="352">
        <f t="shared" si="0"/>
        <v>0</v>
      </c>
      <c r="N17" s="352">
        <f t="shared" si="0"/>
        <v>0</v>
      </c>
      <c r="O17" s="352">
        <f t="shared" si="0"/>
        <v>0</v>
      </c>
      <c r="P17" s="353">
        <f>SUM(F17:O17)</f>
        <v>0</v>
      </c>
      <c r="Q17" s="197"/>
    </row>
    <row r="18" spans="2:17" ht="13.5" x14ac:dyDescent="0.25">
      <c r="B18" s="356" t="s">
        <v>55</v>
      </c>
      <c r="C18" s="357"/>
      <c r="D18" s="357"/>
      <c r="E18" s="358"/>
      <c r="F18" s="354">
        <f>SUM(F16:F17)</f>
        <v>0</v>
      </c>
      <c r="G18" s="354">
        <f t="shared" ref="G18:O18" si="1">SUM(G16:G17)</f>
        <v>0</v>
      </c>
      <c r="H18" s="354">
        <f t="shared" si="1"/>
        <v>0</v>
      </c>
      <c r="I18" s="354">
        <f t="shared" si="1"/>
        <v>0</v>
      </c>
      <c r="J18" s="354">
        <f t="shared" si="1"/>
        <v>0</v>
      </c>
      <c r="K18" s="354">
        <f t="shared" si="1"/>
        <v>0</v>
      </c>
      <c r="L18" s="354">
        <f t="shared" si="1"/>
        <v>0</v>
      </c>
      <c r="M18" s="354">
        <f t="shared" si="1"/>
        <v>0</v>
      </c>
      <c r="N18" s="354">
        <f t="shared" si="1"/>
        <v>0</v>
      </c>
      <c r="O18" s="354">
        <f t="shared" si="1"/>
        <v>0</v>
      </c>
      <c r="P18" s="353">
        <f>SUM(F18:O18)</f>
        <v>0</v>
      </c>
      <c r="Q18" s="197"/>
    </row>
    <row r="19" spans="2:17" ht="13.5" x14ac:dyDescent="0.25">
      <c r="B19" s="246"/>
      <c r="C19" s="246"/>
      <c r="D19" s="246"/>
      <c r="E19" s="246"/>
      <c r="F19" s="246"/>
      <c r="G19" s="246"/>
      <c r="H19" s="246"/>
      <c r="I19" s="246"/>
      <c r="J19" s="246"/>
      <c r="K19" s="246"/>
      <c r="L19" s="246"/>
      <c r="M19" s="246"/>
      <c r="N19" s="246"/>
      <c r="O19" s="246"/>
      <c r="P19" s="246"/>
      <c r="Q19" s="197"/>
    </row>
    <row r="20" spans="2:17" ht="72" customHeight="1" thickBot="1" x14ac:dyDescent="0.3">
      <c r="B20" s="385" t="s">
        <v>128</v>
      </c>
      <c r="C20" s="385"/>
      <c r="D20" s="385"/>
      <c r="E20" s="385"/>
      <c r="F20" s="385"/>
      <c r="G20" s="385"/>
      <c r="H20" s="385"/>
      <c r="I20" s="338"/>
      <c r="J20" s="338"/>
      <c r="K20" s="338"/>
      <c r="L20" s="338"/>
      <c r="M20" s="338"/>
      <c r="N20" s="338"/>
      <c r="O20" s="338"/>
      <c r="P20" s="338"/>
      <c r="Q20" s="338"/>
    </row>
    <row r="21" spans="2:17" ht="13.5" x14ac:dyDescent="0.25">
      <c r="E21" s="190"/>
      <c r="F21" s="190"/>
      <c r="G21" s="190"/>
      <c r="H21" s="190"/>
      <c r="I21" s="190"/>
      <c r="J21" s="190"/>
      <c r="K21" s="190"/>
      <c r="L21" s="190"/>
      <c r="M21" s="190"/>
      <c r="N21" s="190"/>
      <c r="O21" s="190"/>
      <c r="P21" s="190"/>
      <c r="Q21" s="190"/>
    </row>
  </sheetData>
  <sheetProtection algorithmName="SHA-512" hashValue="F+eIgh2CswHMrdtQHHc1hSf+6JpgZpdZ8PyDN2x5F9GKN9A6u9p0fy5KJOtDN73gIjvmbxdl1U9zYDSEdJ+Qpg==" saltValue="bnXSRDu8MnjX5CxxJekMQQ==" spinCount="100000" sheet="1" objects="1" scenarios="1"/>
  <mergeCells count="3">
    <mergeCell ref="B2:F2"/>
    <mergeCell ref="F9:G9"/>
    <mergeCell ref="B20:H20"/>
  </mergeCells>
  <phoneticPr fontId="4" type="noConversion"/>
  <pageMargins left="0.75" right="0.75" top="0.51" bottom="0.46" header="0.5" footer="0.5"/>
  <pageSetup paperSize="9"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D670F-5F66-4B3F-868C-88E7095D95AC}">
  <sheetPr>
    <tabColor theme="0" tint="-0.499984740745262"/>
    <pageSetUpPr fitToPage="1"/>
  </sheetPr>
  <dimension ref="A1:O94"/>
  <sheetViews>
    <sheetView showGridLines="0" topLeftCell="A4" zoomScaleNormal="100" workbookViewId="0">
      <selection activeCell="C24" sqref="C24:D24"/>
    </sheetView>
  </sheetViews>
  <sheetFormatPr defaultColWidth="0" defaultRowHeight="0" customHeight="1" zeroHeight="1" x14ac:dyDescent="0.25"/>
  <cols>
    <col min="1" max="1" width="3.7109375" style="296" customWidth="1"/>
    <col min="2" max="2" width="95.7109375" style="296" customWidth="1"/>
    <col min="3" max="3" width="4" style="296" customWidth="1"/>
    <col min="4" max="4" width="54.5703125" style="296" customWidth="1"/>
    <col min="5" max="5" width="20.7109375" style="296" customWidth="1"/>
    <col min="6" max="6" width="11.28515625" style="296" customWidth="1"/>
    <col min="7" max="7" width="4.140625" style="296" customWidth="1"/>
    <col min="8" max="8" width="3.7109375" style="296" customWidth="1"/>
    <col min="9" max="16384" width="9.140625" style="296" hidden="1"/>
  </cols>
  <sheetData>
    <row r="1" spans="1:9" s="301" customFormat="1" ht="21" customHeight="1" x14ac:dyDescent="0.2">
      <c r="A1" s="307"/>
      <c r="B1" s="307"/>
      <c r="C1" s="307"/>
      <c r="D1" s="307"/>
      <c r="E1" s="307"/>
      <c r="F1" s="307"/>
      <c r="G1" s="307"/>
    </row>
    <row r="2" spans="1:9" s="301" customFormat="1" ht="21" customHeight="1" x14ac:dyDescent="0.25">
      <c r="A2" s="307"/>
      <c r="B2" s="337" t="str">
        <f>+Samenvatting!B3</f>
        <v>Europese Aanbesteding Inkoop-, contract- en Leveranciersmanagement voorziening</v>
      </c>
      <c r="C2" s="333"/>
      <c r="D2" s="333"/>
      <c r="E2" s="333"/>
      <c r="F2" s="332"/>
      <c r="G2" s="332"/>
    </row>
    <row r="3" spans="1:9" s="301" customFormat="1" ht="24.75" x14ac:dyDescent="0.3">
      <c r="A3" s="307"/>
      <c r="B3" s="336" t="s">
        <v>130</v>
      </c>
      <c r="C3" s="333"/>
      <c r="D3" s="333"/>
      <c r="E3" s="333"/>
      <c r="F3" s="332"/>
      <c r="G3" s="332"/>
    </row>
    <row r="4" spans="1:9" s="301" customFormat="1" ht="21" customHeight="1" x14ac:dyDescent="0.2">
      <c r="A4" s="307"/>
      <c r="B4" s="335" t="s">
        <v>131</v>
      </c>
      <c r="C4" s="333"/>
      <c r="D4" s="333"/>
      <c r="E4" s="333"/>
      <c r="F4" s="332"/>
      <c r="G4" s="332"/>
    </row>
    <row r="5" spans="1:9" s="301" customFormat="1" ht="21" customHeight="1" x14ac:dyDescent="0.2">
      <c r="A5" s="307"/>
      <c r="B5" s="334" t="s">
        <v>132</v>
      </c>
      <c r="C5" s="333"/>
      <c r="D5" s="333"/>
      <c r="E5" s="333"/>
      <c r="F5" s="332"/>
      <c r="G5" s="332"/>
    </row>
    <row r="6" spans="1:9" s="307" customFormat="1" ht="15" customHeight="1" thickBot="1" x14ac:dyDescent="0.25">
      <c r="B6" s="306"/>
      <c r="C6" s="305"/>
      <c r="D6" s="305"/>
      <c r="E6" s="304"/>
      <c r="F6" s="303"/>
      <c r="G6" s="303"/>
      <c r="I6" s="331"/>
    </row>
    <row r="7" spans="1:9" s="301" customFormat="1" ht="15" customHeight="1" x14ac:dyDescent="0.2">
      <c r="A7" s="307"/>
    </row>
    <row r="8" spans="1:9" s="301" customFormat="1" ht="27.95" customHeight="1" x14ac:dyDescent="0.2">
      <c r="A8" s="302"/>
      <c r="B8" s="302"/>
      <c r="C8" s="398" t="s">
        <v>133</v>
      </c>
      <c r="D8" s="398"/>
      <c r="E8" s="330">
        <f>Samenvatting!C31</f>
        <v>0</v>
      </c>
    </row>
    <row r="9" spans="1:9" s="301" customFormat="1" ht="12.75" customHeight="1" x14ac:dyDescent="0.2">
      <c r="B9" s="302"/>
    </row>
    <row r="10" spans="1:9" s="301" customFormat="1" ht="27.95" customHeight="1" x14ac:dyDescent="0.2">
      <c r="A10" s="312"/>
      <c r="B10" s="311"/>
      <c r="C10" s="394" t="s">
        <v>134</v>
      </c>
      <c r="D10" s="395"/>
      <c r="E10" s="329" t="s">
        <v>135</v>
      </c>
      <c r="F10" s="396" t="s">
        <v>136</v>
      </c>
      <c r="G10" s="397"/>
    </row>
    <row r="11" spans="1:9" s="301" customFormat="1" ht="27.95" customHeight="1" x14ac:dyDescent="0.2">
      <c r="A11" s="312"/>
      <c r="B11" s="311"/>
      <c r="C11" s="399" t="s">
        <v>137</v>
      </c>
      <c r="D11" s="400"/>
      <c r="E11" s="328">
        <f>+DATA!G41</f>
        <v>1500</v>
      </c>
      <c r="F11" s="316">
        <f>+E11/DATA!$G$40*100</f>
        <v>60</v>
      </c>
      <c r="G11" s="297" t="s">
        <v>138</v>
      </c>
    </row>
    <row r="12" spans="1:9" s="301" customFormat="1" ht="27.95" customHeight="1" x14ac:dyDescent="0.2">
      <c r="A12" s="312"/>
      <c r="B12" s="311"/>
      <c r="C12" s="399" t="s">
        <v>139</v>
      </c>
      <c r="D12" s="400"/>
      <c r="E12" s="258">
        <v>0</v>
      </c>
      <c r="F12" s="316">
        <f>+E12/DATA!$G$40*100</f>
        <v>0</v>
      </c>
      <c r="G12" s="297" t="s">
        <v>138</v>
      </c>
    </row>
    <row r="13" spans="1:9" s="301" customFormat="1" ht="27.95" customHeight="1" x14ac:dyDescent="0.2">
      <c r="A13" s="312"/>
      <c r="B13" s="312"/>
      <c r="C13" s="327"/>
      <c r="D13" s="326" t="s">
        <v>140</v>
      </c>
      <c r="E13" s="317">
        <f>SUM(E11:E12)</f>
        <v>1500</v>
      </c>
      <c r="F13" s="316">
        <f>SUM(F11:F12)</f>
        <v>60</v>
      </c>
      <c r="G13" s="297" t="s">
        <v>138</v>
      </c>
    </row>
    <row r="14" spans="1:9" s="301" customFormat="1" ht="27.95" customHeight="1" x14ac:dyDescent="0.2">
      <c r="A14" s="312"/>
      <c r="B14" s="312"/>
      <c r="C14" s="388" t="s">
        <v>141</v>
      </c>
      <c r="D14" s="389"/>
      <c r="E14" s="325">
        <f>+DATA!E7</f>
        <v>0.9320953024731764</v>
      </c>
    </row>
    <row r="15" spans="1:9" s="301" customFormat="1" ht="27.95" customHeight="1" x14ac:dyDescent="0.2">
      <c r="A15" s="312"/>
      <c r="B15" s="311"/>
      <c r="C15" s="324" t="s">
        <v>142</v>
      </c>
      <c r="D15" s="323" t="str">
        <f>"Eigen inschatting door Inschrijver. Waarde tussen 0 en "&amp;E19&amp;" punten."</f>
        <v>Eigen inschatting door Inschrijver. Waarde tussen 0 en 1000 punten.</v>
      </c>
      <c r="E15" s="322"/>
      <c r="F15" s="321"/>
      <c r="G15" s="320"/>
    </row>
    <row r="16" spans="1:9" s="301" customFormat="1" ht="27.95" customHeight="1" x14ac:dyDescent="0.2">
      <c r="A16" s="312"/>
      <c r="B16" s="312"/>
      <c r="C16" s="310"/>
      <c r="D16" s="320"/>
      <c r="E16" s="320"/>
      <c r="F16" s="320"/>
    </row>
    <row r="17" spans="1:11" s="301" customFormat="1" ht="27.95" customHeight="1" x14ac:dyDescent="0.2">
      <c r="A17" s="312"/>
      <c r="B17" s="312"/>
      <c r="C17" s="394" t="s">
        <v>143</v>
      </c>
      <c r="D17" s="395"/>
      <c r="E17" s="319" t="s">
        <v>144</v>
      </c>
      <c r="F17" s="396" t="s">
        <v>136</v>
      </c>
      <c r="G17" s="397"/>
    </row>
    <row r="18" spans="1:11" s="301" customFormat="1" ht="27.95" customHeight="1" x14ac:dyDescent="0.2">
      <c r="A18" s="312"/>
      <c r="B18" s="312"/>
      <c r="C18" s="398" t="s">
        <v>145</v>
      </c>
      <c r="D18" s="398"/>
      <c r="E18" s="317">
        <f>DATA!G41</f>
        <v>1500</v>
      </c>
      <c r="F18" s="316">
        <f>+E18/DATA!$G$40*100</f>
        <v>60</v>
      </c>
      <c r="G18" s="297" t="s">
        <v>138</v>
      </c>
    </row>
    <row r="19" spans="1:11" s="301" customFormat="1" ht="27.95" customHeight="1" x14ac:dyDescent="0.2">
      <c r="A19" s="312"/>
      <c r="B19" s="312"/>
      <c r="C19" s="398" t="s">
        <v>146</v>
      </c>
      <c r="D19" s="398"/>
      <c r="E19" s="317">
        <f>DATA!G42</f>
        <v>1000</v>
      </c>
      <c r="F19" s="316">
        <f>+E19/DATA!$G$40*100</f>
        <v>40</v>
      </c>
      <c r="G19" s="297" t="s">
        <v>138</v>
      </c>
      <c r="I19" s="318"/>
      <c r="J19" s="318"/>
      <c r="K19" s="318"/>
    </row>
    <row r="20" spans="1:11" s="301" customFormat="1" ht="27.95" customHeight="1" x14ac:dyDescent="0.2">
      <c r="A20" s="312"/>
      <c r="B20" s="311"/>
      <c r="C20" s="398" t="s">
        <v>55</v>
      </c>
      <c r="D20" s="398"/>
      <c r="E20" s="317">
        <f>SUM(E18:E19)</f>
        <v>2500</v>
      </c>
      <c r="F20" s="316">
        <f>+E20/DATA!$G$40*100</f>
        <v>100</v>
      </c>
      <c r="G20" s="297" t="s">
        <v>138</v>
      </c>
    </row>
    <row r="21" spans="1:11" s="301" customFormat="1" ht="27.95" customHeight="1" x14ac:dyDescent="0.2">
      <c r="A21" s="312"/>
      <c r="B21" s="311"/>
      <c r="C21" s="393"/>
      <c r="D21" s="393"/>
      <c r="E21" s="313"/>
      <c r="F21" s="315"/>
      <c r="G21" s="314"/>
    </row>
    <row r="22" spans="1:11" s="301" customFormat="1" ht="27.95" customHeight="1" x14ac:dyDescent="0.2">
      <c r="A22" s="312"/>
      <c r="B22" s="311"/>
      <c r="C22" s="393"/>
      <c r="D22" s="393"/>
      <c r="E22" s="313"/>
      <c r="F22" s="315"/>
      <c r="G22" s="314"/>
      <c r="H22" s="313"/>
      <c r="I22" s="315"/>
      <c r="J22" s="314"/>
    </row>
    <row r="23" spans="1:11" s="301" customFormat="1" ht="27.95" customHeight="1" x14ac:dyDescent="0.2">
      <c r="A23" s="312"/>
      <c r="B23" s="311"/>
      <c r="C23" s="390"/>
      <c r="D23" s="390"/>
      <c r="E23" s="313"/>
      <c r="F23" s="391"/>
      <c r="G23" s="391"/>
    </row>
    <row r="24" spans="1:11" s="301" customFormat="1" ht="27.95" customHeight="1" x14ac:dyDescent="0.2">
      <c r="A24" s="312"/>
      <c r="B24" s="311"/>
      <c r="C24" s="390"/>
      <c r="D24" s="390"/>
      <c r="E24" s="313"/>
      <c r="F24" s="392"/>
      <c r="G24" s="392"/>
    </row>
    <row r="25" spans="1:11" s="301" customFormat="1" ht="27.95" customHeight="1" x14ac:dyDescent="0.2">
      <c r="A25" s="312"/>
      <c r="B25" s="311"/>
      <c r="C25" s="310"/>
      <c r="D25" s="309"/>
      <c r="E25" s="308"/>
      <c r="F25" s="302"/>
      <c r="G25" s="302"/>
    </row>
    <row r="26" spans="1:11" s="301" customFormat="1" ht="27.75" customHeight="1" thickBot="1" x14ac:dyDescent="0.25">
      <c r="A26" s="307"/>
      <c r="B26" s="306"/>
      <c r="C26" s="305"/>
      <c r="D26" s="305"/>
      <c r="E26" s="304"/>
      <c r="F26" s="303"/>
      <c r="G26" s="303"/>
    </row>
    <row r="27" spans="1:11" s="301" customFormat="1" ht="15" customHeight="1" x14ac:dyDescent="0.2"/>
    <row r="28" spans="1:11" s="301" customFormat="1" ht="15" hidden="1" customHeight="1" x14ac:dyDescent="0.2">
      <c r="B28" s="302"/>
    </row>
    <row r="29" spans="1:11" s="301" customFormat="1" ht="27.95" hidden="1" customHeight="1" x14ac:dyDescent="0.2">
      <c r="B29" s="302"/>
    </row>
    <row r="30" spans="1:11" s="301" customFormat="1" ht="27.95" hidden="1" customHeight="1" x14ac:dyDescent="0.2">
      <c r="B30" s="302"/>
    </row>
    <row r="31" spans="1:11" s="301" customFormat="1" ht="27.95" hidden="1" customHeight="1" x14ac:dyDescent="0.2">
      <c r="B31" s="302"/>
    </row>
    <row r="32" spans="1:11" s="301" customFormat="1" ht="27.95" hidden="1" customHeight="1" x14ac:dyDescent="0.2">
      <c r="B32" s="302"/>
    </row>
    <row r="33" spans="1:15" s="301" customFormat="1" ht="27.95" hidden="1" customHeight="1" x14ac:dyDescent="0.2">
      <c r="B33" s="302"/>
    </row>
    <row r="34" spans="1:15" s="301" customFormat="1" ht="27.95" hidden="1" customHeight="1" x14ac:dyDescent="0.2">
      <c r="B34" s="302"/>
      <c r="O34" s="301" t="s">
        <v>0</v>
      </c>
    </row>
    <row r="35" spans="1:15" s="301" customFormat="1" ht="27.95" hidden="1" customHeight="1" x14ac:dyDescent="0.25">
      <c r="B35" s="302"/>
      <c r="F35" s="296"/>
    </row>
    <row r="36" spans="1:15" s="301" customFormat="1" ht="27.95" hidden="1" customHeight="1" x14ac:dyDescent="0.25">
      <c r="B36" s="302"/>
      <c r="F36" s="296"/>
    </row>
    <row r="37" spans="1:15" s="301" customFormat="1" ht="27.95" hidden="1" customHeight="1" x14ac:dyDescent="0.25">
      <c r="C37" s="296"/>
      <c r="D37" s="296"/>
      <c r="E37" s="296"/>
      <c r="F37" s="296"/>
    </row>
    <row r="38" spans="1:15" s="301" customFormat="1" ht="27.95" hidden="1" customHeight="1" x14ac:dyDescent="0.25">
      <c r="A38" s="296"/>
      <c r="B38" s="296"/>
      <c r="C38" s="296"/>
      <c r="D38" s="296"/>
      <c r="E38" s="296"/>
      <c r="F38" s="296"/>
      <c r="G38" s="296"/>
    </row>
    <row r="39" spans="1:15" ht="15" hidden="1" customHeight="1" x14ac:dyDescent="0.25"/>
    <row r="40" spans="1:15" ht="15" hidden="1" customHeight="1" x14ac:dyDescent="0.25"/>
    <row r="41" spans="1:15" ht="15" hidden="1" customHeight="1" x14ac:dyDescent="0.25"/>
    <row r="42" spans="1:15" ht="15" hidden="1" customHeight="1" x14ac:dyDescent="0.25"/>
    <row r="43" spans="1:15" ht="15" hidden="1" customHeight="1" x14ac:dyDescent="0.25"/>
    <row r="44" spans="1:15" ht="15" hidden="1" customHeight="1" x14ac:dyDescent="0.25"/>
    <row r="45" spans="1:15" ht="15" hidden="1" customHeight="1" x14ac:dyDescent="0.25"/>
    <row r="46" spans="1:15" ht="15" hidden="1" customHeight="1" x14ac:dyDescent="0.25"/>
    <row r="47" spans="1:15" ht="15" hidden="1" customHeight="1" x14ac:dyDescent="0.25"/>
    <row r="48" spans="1:15" ht="15" hidden="1" customHeight="1" x14ac:dyDescent="0.25"/>
    <row r="49" ht="15" hidden="1" customHeight="1" x14ac:dyDescent="0.25"/>
    <row r="50" ht="15" hidden="1" customHeight="1" x14ac:dyDescent="0.25"/>
    <row r="51" ht="15" hidden="1" customHeight="1" x14ac:dyDescent="0.25"/>
    <row r="52" ht="15" hidden="1" customHeight="1" x14ac:dyDescent="0.25"/>
    <row r="53" ht="15" hidden="1" customHeight="1" x14ac:dyDescent="0.25"/>
    <row r="54" ht="15" hidden="1" customHeight="1" x14ac:dyDescent="0.25"/>
    <row r="55" ht="15" hidden="1" customHeight="1" x14ac:dyDescent="0.25"/>
    <row r="56" ht="15" hidden="1" customHeight="1" x14ac:dyDescent="0.25"/>
    <row r="57" ht="15" hidden="1" customHeight="1" x14ac:dyDescent="0.25"/>
    <row r="58" ht="15" hidden="1" customHeight="1" x14ac:dyDescent="0.25"/>
    <row r="59" ht="15" hidden="1" customHeight="1" x14ac:dyDescent="0.25"/>
    <row r="60" ht="15" hidden="1" customHeight="1" x14ac:dyDescent="0.25"/>
    <row r="61" ht="15" hidden="1" customHeight="1" x14ac:dyDescent="0.25"/>
    <row r="62" ht="15" hidden="1" customHeight="1" x14ac:dyDescent="0.25"/>
    <row r="63" ht="15" hidden="1" customHeight="1" x14ac:dyDescent="0.25"/>
    <row r="64" ht="15" hidden="1" customHeight="1" x14ac:dyDescent="0.25"/>
    <row r="65" ht="15" hidden="1" customHeight="1" x14ac:dyDescent="0.25"/>
    <row r="66" ht="15" hidden="1" customHeight="1" x14ac:dyDescent="0.25"/>
    <row r="67" ht="15" hidden="1" customHeight="1" x14ac:dyDescent="0.25"/>
    <row r="68" ht="15" hidden="1" customHeight="1" x14ac:dyDescent="0.25"/>
    <row r="69" ht="15" hidden="1" customHeight="1" x14ac:dyDescent="0.25"/>
    <row r="70" ht="15" hidden="1" customHeight="1" x14ac:dyDescent="0.25"/>
    <row r="71" ht="15" hidden="1" customHeight="1" x14ac:dyDescent="0.25"/>
    <row r="72" ht="15" hidden="1" customHeight="1" x14ac:dyDescent="0.25"/>
    <row r="73" ht="15" hidden="1" customHeight="1" x14ac:dyDescent="0.25"/>
    <row r="74" ht="15" hidden="1" customHeight="1" x14ac:dyDescent="0.25"/>
    <row r="75" ht="15" hidden="1" customHeight="1" x14ac:dyDescent="0.25"/>
    <row r="76" ht="15" hidden="1" customHeight="1" x14ac:dyDescent="0.25"/>
    <row r="77" ht="15" hidden="1" customHeight="1" x14ac:dyDescent="0.25"/>
    <row r="78" ht="15" hidden="1" customHeight="1" x14ac:dyDescent="0.25"/>
    <row r="79" ht="15" hidden="1" customHeight="1" x14ac:dyDescent="0.25"/>
    <row r="80" ht="15" hidden="1" customHeight="1" x14ac:dyDescent="0.25"/>
    <row r="81" spans="3:6" ht="15" hidden="1" customHeight="1" x14ac:dyDescent="0.25">
      <c r="C81" s="300"/>
      <c r="D81" s="299">
        <v>1650</v>
      </c>
      <c r="E81" s="298" t="e">
        <f>+D81/Qmax*100</f>
        <v>#NAME?</v>
      </c>
      <c r="F81" s="297" t="s">
        <v>138</v>
      </c>
    </row>
    <row r="82" spans="3:6" ht="15" hidden="1" customHeight="1" x14ac:dyDescent="0.25"/>
    <row r="83" spans="3:6" ht="15" hidden="1" customHeight="1" x14ac:dyDescent="0.25"/>
    <row r="84" spans="3:6" ht="15" hidden="1" customHeight="1" x14ac:dyDescent="0.25"/>
    <row r="85" spans="3:6" ht="15" hidden="1" customHeight="1" x14ac:dyDescent="0.25"/>
    <row r="86" spans="3:6" ht="15" hidden="1" customHeight="1" x14ac:dyDescent="0.25"/>
    <row r="87" spans="3:6" ht="15" hidden="1" customHeight="1" x14ac:dyDescent="0.25"/>
    <row r="88" spans="3:6" ht="15" hidden="1" customHeight="1" x14ac:dyDescent="0.25"/>
    <row r="89" spans="3:6" ht="15" hidden="1" customHeight="1" x14ac:dyDescent="0.25"/>
    <row r="90" spans="3:6" ht="15" hidden="1" customHeight="1" x14ac:dyDescent="0.25"/>
    <row r="91" spans="3:6" ht="15" hidden="1" customHeight="1" x14ac:dyDescent="0.25"/>
    <row r="92" spans="3:6" ht="15" hidden="1" customHeight="1" x14ac:dyDescent="0.25"/>
    <row r="93" spans="3:6" ht="15" hidden="1" customHeight="1" x14ac:dyDescent="0.25"/>
    <row r="94" spans="3:6" ht="15" hidden="1" customHeight="1" x14ac:dyDescent="0.25"/>
  </sheetData>
  <sheetProtection algorithmName="SHA-512" hashValue="5OG3bJV1udMuR8Sy4pOgPYOpiwcdiWrUMFO8UbEvJac1WgIyfMnihXumYP7tplt2tYGIdBTyZzfPsu/bT9+VBg==" saltValue="ap7wpveiiyrmb4hd6axbJg==" spinCount="100000" sheet="1" objects="1" scenarios="1"/>
  <mergeCells count="17">
    <mergeCell ref="C8:D8"/>
    <mergeCell ref="C10:D10"/>
    <mergeCell ref="F10:G10"/>
    <mergeCell ref="C11:D11"/>
    <mergeCell ref="C12:D12"/>
    <mergeCell ref="C14:D14"/>
    <mergeCell ref="C23:D23"/>
    <mergeCell ref="F23:G23"/>
    <mergeCell ref="C24:D24"/>
    <mergeCell ref="F24:G24"/>
    <mergeCell ref="C22:D22"/>
    <mergeCell ref="C21:D21"/>
    <mergeCell ref="C17:D17"/>
    <mergeCell ref="F17:G17"/>
    <mergeCell ref="C18:D18"/>
    <mergeCell ref="C19:D19"/>
    <mergeCell ref="C20:D20"/>
  </mergeCells>
  <pageMargins left="0.7" right="0.7" top="0.75" bottom="0.75" header="0.3" footer="0.3"/>
  <pageSetup paperSize="9" scale="6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1AA51-EFEF-4810-8E21-2832EBEB9510}">
  <dimension ref="A1:AE80"/>
  <sheetViews>
    <sheetView showGridLines="0" zoomScaleNormal="100" workbookViewId="0">
      <selection activeCell="C9" sqref="C9:J10"/>
    </sheetView>
  </sheetViews>
  <sheetFormatPr defaultColWidth="0" defaultRowHeight="15" zeroHeight="1" x14ac:dyDescent="0.25"/>
  <cols>
    <col min="1" max="1" width="3.7109375" style="259" customWidth="1"/>
    <col min="2" max="27" width="21.7109375" style="259" customWidth="1"/>
    <col min="28" max="28" width="3.7109375" style="259" customWidth="1"/>
    <col min="29" max="31" width="21.7109375" style="259" hidden="1" customWidth="1"/>
    <col min="32" max="16384" width="9.140625" style="259" hidden="1"/>
  </cols>
  <sheetData>
    <row r="1" spans="2:28" ht="21" customHeight="1" x14ac:dyDescent="0.25">
      <c r="AB1" s="260"/>
    </row>
    <row r="2" spans="2:28" s="260" customFormat="1" ht="21" customHeight="1" x14ac:dyDescent="0.2">
      <c r="B2" s="401" t="s">
        <v>147</v>
      </c>
      <c r="C2" s="401"/>
      <c r="D2" s="401"/>
      <c r="E2" s="401"/>
    </row>
    <row r="3" spans="2:28" s="260" customFormat="1" ht="21" customHeight="1" x14ac:dyDescent="0.2">
      <c r="B3" s="401"/>
      <c r="C3" s="401"/>
      <c r="D3" s="401"/>
      <c r="E3" s="401"/>
    </row>
    <row r="4" spans="2:28" s="260" customFormat="1" ht="21" customHeight="1" x14ac:dyDescent="0.2">
      <c r="B4" s="401"/>
      <c r="C4" s="401"/>
      <c r="D4" s="401"/>
      <c r="E4" s="401"/>
    </row>
    <row r="5" spans="2:28" s="260" customFormat="1" ht="21" customHeight="1" x14ac:dyDescent="0.2">
      <c r="B5" s="261"/>
    </row>
    <row r="6" spans="2:28" s="260" customFormat="1" ht="27.95" customHeight="1" x14ac:dyDescent="0.2">
      <c r="B6" s="262" t="s">
        <v>148</v>
      </c>
    </row>
    <row r="7" spans="2:28" s="260" customFormat="1" ht="27.95" customHeight="1" x14ac:dyDescent="0.2">
      <c r="B7" s="263" t="s">
        <v>149</v>
      </c>
      <c r="C7" s="264">
        <f>+'BPK-Grafiek'!$E$8</f>
        <v>0</v>
      </c>
      <c r="D7" s="265">
        <f>+'BPK-Grafiek'!$E$13</f>
        <v>1500</v>
      </c>
      <c r="E7" s="266">
        <f>IFERROR((0.5*($C$7/$G$38)^$F$38+0.5*(2-$D$7/$H$38)^$F$38)^(1/$F$38),0)</f>
        <v>0.9320953024731764</v>
      </c>
      <c r="F7" s="267">
        <f>+D7/G40*100</f>
        <v>60</v>
      </c>
    </row>
    <row r="8" spans="2:28" s="260" customFormat="1" ht="27.95" customHeight="1" x14ac:dyDescent="0.2"/>
    <row r="9" spans="2:28" s="270" customFormat="1" ht="27.95" customHeight="1" x14ac:dyDescent="0.25">
      <c r="B9" s="268" t="s">
        <v>150</v>
      </c>
      <c r="C9" s="402" t="s">
        <v>151</v>
      </c>
      <c r="D9" s="402"/>
      <c r="E9" s="402"/>
      <c r="F9" s="402"/>
      <c r="G9" s="402"/>
      <c r="H9" s="402"/>
      <c r="I9" s="402"/>
      <c r="J9" s="402"/>
      <c r="K9" s="269"/>
      <c r="L9" s="269"/>
    </row>
    <row r="10" spans="2:28" s="270" customFormat="1" ht="27.95" customHeight="1" x14ac:dyDescent="0.25">
      <c r="C10" s="402"/>
      <c r="D10" s="402"/>
      <c r="E10" s="402"/>
      <c r="F10" s="402"/>
      <c r="G10" s="402"/>
      <c r="H10" s="402"/>
      <c r="I10" s="402"/>
      <c r="J10" s="402"/>
    </row>
    <row r="11" spans="2:28" s="260" customFormat="1" ht="27.95" customHeight="1" x14ac:dyDescent="0.2">
      <c r="B11" s="271" t="s">
        <v>152</v>
      </c>
      <c r="C11" s="272" t="s">
        <v>153</v>
      </c>
      <c r="D11" s="272" t="s">
        <v>154</v>
      </c>
      <c r="E11" s="272" t="s">
        <v>155</v>
      </c>
      <c r="F11" s="273"/>
      <c r="G11" s="273"/>
      <c r="H11" s="273"/>
      <c r="I11" s="273"/>
      <c r="J11" s="273"/>
      <c r="K11" s="273"/>
      <c r="L11" s="273"/>
      <c r="M11" s="273"/>
      <c r="N11" s="273"/>
      <c r="O11" s="273"/>
      <c r="P11" s="273"/>
      <c r="Q11" s="273"/>
      <c r="R11" s="273"/>
      <c r="S11" s="273"/>
      <c r="T11" s="273"/>
      <c r="U11" s="273"/>
      <c r="V11" s="273"/>
      <c r="W11" s="273"/>
      <c r="X11" s="273"/>
      <c r="Y11" s="273"/>
      <c r="Z11" s="273"/>
      <c r="AA11" s="273"/>
    </row>
    <row r="12" spans="2:28" s="260" customFormat="1" ht="27.95" customHeight="1" x14ac:dyDescent="0.2">
      <c r="B12" s="274" t="s">
        <v>156</v>
      </c>
      <c r="C12" s="275">
        <v>3400000</v>
      </c>
      <c r="D12" s="276">
        <v>2200</v>
      </c>
      <c r="E12" s="277">
        <v>1</v>
      </c>
      <c r="F12" s="273"/>
      <c r="G12" s="273"/>
      <c r="H12" s="273"/>
      <c r="I12" s="273"/>
      <c r="J12" s="273"/>
      <c r="K12" s="273"/>
      <c r="L12" s="273"/>
      <c r="M12" s="273"/>
      <c r="N12" s="273"/>
      <c r="O12" s="273"/>
      <c r="P12" s="273"/>
      <c r="Q12" s="273"/>
      <c r="R12" s="273"/>
      <c r="S12" s="273"/>
      <c r="T12" s="273"/>
      <c r="U12" s="273"/>
      <c r="V12" s="273"/>
      <c r="W12" s="273"/>
      <c r="X12" s="273"/>
      <c r="Y12" s="273"/>
      <c r="Z12" s="273"/>
      <c r="AA12" s="273"/>
    </row>
    <row r="13" spans="2:28" s="260" customFormat="1" ht="27.95" customHeight="1" x14ac:dyDescent="0.2">
      <c r="B13" s="274" t="s">
        <v>157</v>
      </c>
      <c r="C13" s="275">
        <v>3807593.5438333391</v>
      </c>
      <c r="D13" s="276">
        <v>2500</v>
      </c>
      <c r="E13" s="277">
        <v>1</v>
      </c>
      <c r="F13" s="273"/>
      <c r="G13" s="273"/>
      <c r="H13" s="273"/>
      <c r="I13" s="273"/>
      <c r="J13" s="273"/>
      <c r="K13" s="273"/>
      <c r="L13" s="273"/>
      <c r="M13" s="273"/>
      <c r="N13" s="273"/>
      <c r="O13" s="273"/>
      <c r="P13" s="273"/>
      <c r="Q13" s="273"/>
      <c r="R13" s="273"/>
      <c r="S13" s="273"/>
      <c r="T13" s="273"/>
      <c r="U13" s="273"/>
      <c r="V13" s="273"/>
      <c r="W13" s="273"/>
      <c r="X13" s="273"/>
      <c r="Y13" s="273"/>
      <c r="Z13" s="273"/>
      <c r="AA13" s="273"/>
    </row>
    <row r="14" spans="2:28" s="260" customFormat="1" ht="27.95" customHeight="1" x14ac:dyDescent="0.2">
      <c r="B14" s="274" t="s">
        <v>158</v>
      </c>
      <c r="C14" s="275">
        <v>0</v>
      </c>
      <c r="D14" s="276">
        <v>1288.7301627791908</v>
      </c>
      <c r="E14" s="277">
        <v>1</v>
      </c>
      <c r="F14" s="273"/>
      <c r="G14" s="273"/>
      <c r="H14" s="273"/>
      <c r="I14" s="273"/>
      <c r="J14" s="273"/>
      <c r="K14" s="273"/>
      <c r="L14" s="273"/>
      <c r="M14" s="273"/>
      <c r="N14" s="273"/>
      <c r="O14" s="273"/>
      <c r="P14" s="273"/>
      <c r="Q14" s="273"/>
      <c r="R14" s="273"/>
      <c r="S14" s="273"/>
      <c r="T14" s="273"/>
      <c r="U14" s="273"/>
      <c r="V14" s="273"/>
      <c r="W14" s="273"/>
      <c r="X14" s="273"/>
      <c r="Y14" s="273"/>
      <c r="Z14" s="273"/>
      <c r="AA14" s="273"/>
    </row>
    <row r="15" spans="2:28" s="260" customFormat="1" ht="27.95" customHeight="1" x14ac:dyDescent="0.2">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row>
    <row r="16" spans="2:28" s="260" customFormat="1" ht="27.95" customHeight="1" x14ac:dyDescent="0.2">
      <c r="B16" s="278" t="s">
        <v>159</v>
      </c>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row>
    <row r="17" spans="2:27" s="260" customFormat="1" ht="27.95" customHeight="1" x14ac:dyDescent="0.2">
      <c r="B17" s="273"/>
      <c r="C17" s="272" t="s">
        <v>160</v>
      </c>
      <c r="D17" s="279">
        <v>0</v>
      </c>
      <c r="E17" s="279">
        <v>1.2500000000000001E-2</v>
      </c>
      <c r="F17" s="279">
        <v>2.5000000000000001E-2</v>
      </c>
      <c r="G17" s="279">
        <v>0.05</v>
      </c>
      <c r="H17" s="279">
        <v>0.1</v>
      </c>
      <c r="I17" s="279">
        <v>0.15</v>
      </c>
      <c r="J17" s="279">
        <v>0.2</v>
      </c>
      <c r="K17" s="279">
        <v>0.25</v>
      </c>
      <c r="L17" s="279">
        <v>0.3</v>
      </c>
      <c r="M17" s="279">
        <v>0.35</v>
      </c>
      <c r="N17" s="279">
        <v>0.4</v>
      </c>
      <c r="O17" s="279">
        <v>0.45</v>
      </c>
      <c r="P17" s="279">
        <v>0.5</v>
      </c>
      <c r="Q17" s="279">
        <v>0.55000000000000004</v>
      </c>
      <c r="R17" s="279">
        <v>0.6</v>
      </c>
      <c r="S17" s="279">
        <v>0.65</v>
      </c>
      <c r="T17" s="279">
        <v>0.7</v>
      </c>
      <c r="U17" s="279">
        <v>0.75</v>
      </c>
      <c r="V17" s="279">
        <v>0.8</v>
      </c>
      <c r="W17" s="279">
        <v>0.85</v>
      </c>
      <c r="X17" s="279">
        <v>0.9</v>
      </c>
      <c r="Y17" s="279">
        <v>0.95</v>
      </c>
      <c r="Z17" s="279">
        <v>1</v>
      </c>
      <c r="AA17" s="280">
        <v>0</v>
      </c>
    </row>
    <row r="18" spans="2:27" s="260" customFormat="1" ht="27.95" customHeight="1" x14ac:dyDescent="0.2">
      <c r="B18" s="281" t="s">
        <v>161</v>
      </c>
      <c r="C18" s="279">
        <v>1288.7301627791908</v>
      </c>
      <c r="D18" s="279">
        <v>1288.7301627791908</v>
      </c>
      <c r="E18" s="279">
        <v>1303.8710357444509</v>
      </c>
      <c r="F18" s="279">
        <v>1319.011908709711</v>
      </c>
      <c r="G18" s="279">
        <v>1349.2936546402311</v>
      </c>
      <c r="H18" s="279">
        <v>1409.8571465012717</v>
      </c>
      <c r="I18" s="279">
        <v>1470.4206383623123</v>
      </c>
      <c r="J18" s="279">
        <v>1530.9841302233526</v>
      </c>
      <c r="K18" s="279">
        <v>1591.547622084393</v>
      </c>
      <c r="L18" s="279">
        <v>1652.1111139454335</v>
      </c>
      <c r="M18" s="279">
        <v>1712.6746058064741</v>
      </c>
      <c r="N18" s="279">
        <v>1773.2380976675145</v>
      </c>
      <c r="O18" s="279">
        <v>1833.8015895285548</v>
      </c>
      <c r="P18" s="279">
        <v>1894.3650813895954</v>
      </c>
      <c r="Q18" s="279">
        <v>1954.928573250636</v>
      </c>
      <c r="R18" s="279">
        <v>2015.4920651116763</v>
      </c>
      <c r="S18" s="279">
        <v>2076.0555569727167</v>
      </c>
      <c r="T18" s="279">
        <v>2136.619048833757</v>
      </c>
      <c r="U18" s="279">
        <v>2197.1825406947978</v>
      </c>
      <c r="V18" s="279">
        <v>2257.7460325558382</v>
      </c>
      <c r="W18" s="279">
        <v>2318.3095244168785</v>
      </c>
      <c r="X18" s="279">
        <v>2378.8730162779193</v>
      </c>
      <c r="Y18" s="279">
        <v>2439.4365081389597</v>
      </c>
      <c r="Z18" s="279">
        <v>2500</v>
      </c>
      <c r="AA18" s="279" t="s">
        <v>155</v>
      </c>
    </row>
    <row r="19" spans="2:27" s="260" customFormat="1" ht="27.95" customHeight="1" x14ac:dyDescent="0.2">
      <c r="B19" s="281" t="s">
        <v>162</v>
      </c>
      <c r="C19" s="279"/>
      <c r="D19" s="279">
        <v>0</v>
      </c>
      <c r="E19" s="279">
        <v>473790.68508160498</v>
      </c>
      <c r="F19" s="279">
        <v>669223.54295345955</v>
      </c>
      <c r="G19" s="279">
        <v>944108.04280987754</v>
      </c>
      <c r="H19" s="279">
        <v>1328592.7801415948</v>
      </c>
      <c r="I19" s="279">
        <v>1619091.2070782818</v>
      </c>
      <c r="J19" s="279">
        <v>1860170.0676765577</v>
      </c>
      <c r="K19" s="279">
        <v>2069175.6346354876</v>
      </c>
      <c r="L19" s="279">
        <v>2255043.617251405</v>
      </c>
      <c r="M19" s="279">
        <v>2423104.2913773223</v>
      </c>
      <c r="N19" s="279">
        <v>2576844.1707879533</v>
      </c>
      <c r="O19" s="279">
        <v>2718693.8291400648</v>
      </c>
      <c r="P19" s="279">
        <v>2850428.945813674</v>
      </c>
      <c r="Q19" s="279">
        <v>2973394.1878110282</v>
      </c>
      <c r="R19" s="279">
        <v>3088637.1751198149</v>
      </c>
      <c r="S19" s="279">
        <v>3196993.1162583986</v>
      </c>
      <c r="T19" s="279">
        <v>3299140.6689807619</v>
      </c>
      <c r="U19" s="279">
        <v>3395640.1612199484</v>
      </c>
      <c r="V19" s="279">
        <v>3486960.5443286281</v>
      </c>
      <c r="W19" s="279">
        <v>3573498.8951120633</v>
      </c>
      <c r="X19" s="279">
        <v>3655594.8423584141</v>
      </c>
      <c r="Y19" s="279">
        <v>3733541.4464065479</v>
      </c>
      <c r="Z19" s="279">
        <v>3807593.5438333391</v>
      </c>
      <c r="AA19" s="279">
        <v>1</v>
      </c>
    </row>
    <row r="20" spans="2:27" s="260" customFormat="1" ht="27.95" customHeight="1" x14ac:dyDescent="0.2">
      <c r="B20" s="282"/>
      <c r="C20" s="279"/>
      <c r="D20" s="279">
        <v>51.549206511167633</v>
      </c>
      <c r="E20" s="279">
        <v>52.154841429778031</v>
      </c>
      <c r="F20" s="279">
        <v>52.760476348388444</v>
      </c>
      <c r="G20" s="279">
        <v>53.971746185609248</v>
      </c>
      <c r="H20" s="279">
        <v>56.394285860050864</v>
      </c>
      <c r="I20" s="279">
        <v>58.816825534492487</v>
      </c>
      <c r="J20" s="279">
        <v>61.239365208934103</v>
      </c>
      <c r="K20" s="279">
        <v>63.661904883375719</v>
      </c>
      <c r="L20" s="279">
        <v>66.084444557817349</v>
      </c>
      <c r="M20" s="279">
        <v>68.506984232258958</v>
      </c>
      <c r="N20" s="279">
        <v>70.929523906700581</v>
      </c>
      <c r="O20" s="279">
        <v>73.35206358114219</v>
      </c>
      <c r="P20" s="279">
        <v>75.774603255583813</v>
      </c>
      <c r="Q20" s="279">
        <v>78.19714293002545</v>
      </c>
      <c r="R20" s="279">
        <v>80.619682604467059</v>
      </c>
      <c r="S20" s="279">
        <v>83.042222278908667</v>
      </c>
      <c r="T20" s="279">
        <v>85.464761953350276</v>
      </c>
      <c r="U20" s="279">
        <v>87.887301627791913</v>
      </c>
      <c r="V20" s="279">
        <v>90.309841302233522</v>
      </c>
      <c r="W20" s="279">
        <v>92.732380976675145</v>
      </c>
      <c r="X20" s="279">
        <v>95.154920651116768</v>
      </c>
      <c r="Y20" s="279">
        <v>97.577460325558391</v>
      </c>
      <c r="Z20" s="279">
        <v>100</v>
      </c>
      <c r="AA20" s="279">
        <v>0</v>
      </c>
    </row>
    <row r="21" spans="2:27" s="260" customFormat="1" ht="27.95" customHeight="1" x14ac:dyDescent="0.2">
      <c r="B21" s="281" t="s">
        <v>163</v>
      </c>
      <c r="C21" s="279">
        <v>1599.8571465012715</v>
      </c>
      <c r="D21" s="279">
        <v>1599.8571465012715</v>
      </c>
      <c r="E21" s="279">
        <v>1611.1089321700056</v>
      </c>
      <c r="F21" s="279">
        <v>1622.3607178387397</v>
      </c>
      <c r="G21" s="279">
        <v>1644.8642891762079</v>
      </c>
      <c r="H21" s="279">
        <v>1689.8714318511443</v>
      </c>
      <c r="I21" s="279">
        <v>1734.8785745260807</v>
      </c>
      <c r="J21" s="279">
        <v>1779.8857172010171</v>
      </c>
      <c r="K21" s="279">
        <v>1824.8928598759535</v>
      </c>
      <c r="L21" s="279">
        <v>1869.9000025508899</v>
      </c>
      <c r="M21" s="279">
        <v>1914.9071452258263</v>
      </c>
      <c r="N21" s="279">
        <v>1959.9142879007629</v>
      </c>
      <c r="O21" s="279">
        <v>2004.9214305756993</v>
      </c>
      <c r="P21" s="279">
        <v>2049.928573250636</v>
      </c>
      <c r="Q21" s="279">
        <v>2094.9357159255724</v>
      </c>
      <c r="R21" s="279">
        <v>2139.9428586005088</v>
      </c>
      <c r="S21" s="279">
        <v>2184.9500012754452</v>
      </c>
      <c r="T21" s="279">
        <v>2229.9571439503816</v>
      </c>
      <c r="U21" s="279">
        <v>2274.964286625318</v>
      </c>
      <c r="V21" s="279">
        <v>2319.9714293002544</v>
      </c>
      <c r="W21" s="279">
        <v>2364.9785719751908</v>
      </c>
      <c r="X21" s="279">
        <v>2409.9857146501272</v>
      </c>
      <c r="Y21" s="279">
        <v>2454.9928573250636</v>
      </c>
      <c r="Z21" s="279">
        <v>2500</v>
      </c>
      <c r="AA21" s="279" t="s">
        <v>155</v>
      </c>
    </row>
    <row r="22" spans="2:27" s="260" customFormat="1" ht="27.95" customHeight="1" x14ac:dyDescent="0.2">
      <c r="B22" s="281" t="s">
        <v>164</v>
      </c>
      <c r="C22" s="279"/>
      <c r="D22" s="279">
        <v>0</v>
      </c>
      <c r="E22" s="279">
        <v>387556.77594047942</v>
      </c>
      <c r="F22" s="279">
        <v>547536.0681599474</v>
      </c>
      <c r="G22" s="279">
        <v>772769.33104079228</v>
      </c>
      <c r="H22" s="279">
        <v>1088424.8556951364</v>
      </c>
      <c r="I22" s="279">
        <v>1327587.5423086898</v>
      </c>
      <c r="J22" s="279">
        <v>1526640.916192146</v>
      </c>
      <c r="K22" s="279">
        <v>1699735.2970363528</v>
      </c>
      <c r="L22" s="279">
        <v>1854155.188081905</v>
      </c>
      <c r="M22" s="279">
        <v>1994243.3731847589</v>
      </c>
      <c r="N22" s="279">
        <v>2122839.0400574715</v>
      </c>
      <c r="O22" s="279">
        <v>2241920.6803527698</v>
      </c>
      <c r="P22" s="279">
        <v>2352933.2486271779</v>
      </c>
      <c r="Q22" s="279">
        <v>2456970.7357837129</v>
      </c>
      <c r="R22" s="279">
        <v>2554885.3807950746</v>
      </c>
      <c r="S22" s="279">
        <v>2647356.6457891027</v>
      </c>
      <c r="T22" s="279">
        <v>2734936.7267831946</v>
      </c>
      <c r="U22" s="279">
        <v>2818081.6839672918</v>
      </c>
      <c r="V22" s="279">
        <v>2897173.3886698587</v>
      </c>
      <c r="W22" s="279">
        <v>2972535.3991201115</v>
      </c>
      <c r="X22" s="279">
        <v>3044444.7018344812</v>
      </c>
      <c r="Y22" s="279">
        <v>3113140.5645319694</v>
      </c>
      <c r="Z22" s="279">
        <v>3178831.3253523419</v>
      </c>
      <c r="AA22" s="279">
        <v>0.9</v>
      </c>
    </row>
    <row r="23" spans="2:27" s="260" customFormat="1" ht="27.95" customHeight="1" x14ac:dyDescent="0.2">
      <c r="B23" s="282"/>
      <c r="C23" s="279"/>
      <c r="D23" s="279">
        <v>63.994285860050859</v>
      </c>
      <c r="E23" s="279">
        <v>64.444357286800226</v>
      </c>
      <c r="F23" s="279">
        <v>64.894428713549587</v>
      </c>
      <c r="G23" s="279">
        <v>65.794571567048308</v>
      </c>
      <c r="H23" s="279">
        <v>67.594857274045779</v>
      </c>
      <c r="I23" s="279">
        <v>69.395142981043222</v>
      </c>
      <c r="J23" s="279">
        <v>71.195428688040678</v>
      </c>
      <c r="K23" s="279">
        <v>72.995714395038135</v>
      </c>
      <c r="L23" s="279">
        <v>74.796000102035592</v>
      </c>
      <c r="M23" s="279">
        <v>76.596285809033049</v>
      </c>
      <c r="N23" s="279">
        <v>78.396571516030519</v>
      </c>
      <c r="O23" s="279">
        <v>80.196857223027976</v>
      </c>
      <c r="P23" s="279">
        <v>81.997142930025433</v>
      </c>
      <c r="Q23" s="279">
        <v>83.797428637022904</v>
      </c>
      <c r="R23" s="279">
        <v>85.597714344020346</v>
      </c>
      <c r="S23" s="279">
        <v>87.398000051017817</v>
      </c>
      <c r="T23" s="279">
        <v>89.19828575801526</v>
      </c>
      <c r="U23" s="279">
        <v>90.998571465012716</v>
      </c>
      <c r="V23" s="279">
        <v>92.798857172010173</v>
      </c>
      <c r="W23" s="279">
        <v>94.59914287900763</v>
      </c>
      <c r="X23" s="279">
        <v>96.399428586005087</v>
      </c>
      <c r="Y23" s="279">
        <v>98.199714293002543</v>
      </c>
      <c r="Z23" s="279">
        <v>100</v>
      </c>
      <c r="AA23" s="279">
        <v>0</v>
      </c>
    </row>
    <row r="24" spans="2:27" s="260" customFormat="1" ht="27.95" customHeight="1" x14ac:dyDescent="0.2">
      <c r="B24" s="281" t="s">
        <v>165</v>
      </c>
      <c r="C24" s="279">
        <v>1910.9841302233522</v>
      </c>
      <c r="D24" s="279">
        <v>1910.9841302233522</v>
      </c>
      <c r="E24" s="279">
        <v>1918.3468285955603</v>
      </c>
      <c r="F24" s="279">
        <v>1925.7095269677684</v>
      </c>
      <c r="G24" s="279">
        <v>1940.4349237121846</v>
      </c>
      <c r="H24" s="279">
        <v>1969.8857172010169</v>
      </c>
      <c r="I24" s="279">
        <v>1999.3365106898493</v>
      </c>
      <c r="J24" s="279">
        <v>2028.7873041786818</v>
      </c>
      <c r="K24" s="279">
        <v>2058.238097667514</v>
      </c>
      <c r="L24" s="279">
        <v>2087.6888911563465</v>
      </c>
      <c r="M24" s="279">
        <v>2117.1396846451789</v>
      </c>
      <c r="N24" s="279">
        <v>2146.5904781340114</v>
      </c>
      <c r="O24" s="279">
        <v>2176.0412716228439</v>
      </c>
      <c r="P24" s="279">
        <v>2205.4920651116763</v>
      </c>
      <c r="Q24" s="279">
        <v>2234.9428586005083</v>
      </c>
      <c r="R24" s="279">
        <v>2264.3936520893408</v>
      </c>
      <c r="S24" s="279">
        <v>2293.8444455781732</v>
      </c>
      <c r="T24" s="279">
        <v>2323.2952390670057</v>
      </c>
      <c r="U24" s="279">
        <v>2352.7460325558382</v>
      </c>
      <c r="V24" s="279">
        <v>2382.1968260446706</v>
      </c>
      <c r="W24" s="279">
        <v>2411.6476195335026</v>
      </c>
      <c r="X24" s="279">
        <v>2441.0984130223351</v>
      </c>
      <c r="Y24" s="279">
        <v>2470.5492065111675</v>
      </c>
      <c r="Z24" s="279">
        <v>2500</v>
      </c>
      <c r="AA24" s="279" t="s">
        <v>155</v>
      </c>
    </row>
    <row r="25" spans="2:27" s="260" customFormat="1" ht="27.95" customHeight="1" x14ac:dyDescent="0.2">
      <c r="B25" s="281" t="s">
        <v>166</v>
      </c>
      <c r="C25" s="279"/>
      <c r="D25" s="279">
        <v>0</v>
      </c>
      <c r="E25" s="279">
        <v>295652.91455466487</v>
      </c>
      <c r="F25" s="279">
        <v>417806.58375488006</v>
      </c>
      <c r="G25" s="279">
        <v>589990.57746387948</v>
      </c>
      <c r="H25" s="279">
        <v>831886.14458084386</v>
      </c>
      <c r="I25" s="279">
        <v>1015793.7921390608</v>
      </c>
      <c r="J25" s="279">
        <v>1169399.9714828895</v>
      </c>
      <c r="K25" s="279">
        <v>1303461.6806846887</v>
      </c>
      <c r="L25" s="279">
        <v>1423511.5760947603</v>
      </c>
      <c r="M25" s="279">
        <v>1532845.3464363161</v>
      </c>
      <c r="N25" s="279">
        <v>1633616.0195897941</v>
      </c>
      <c r="O25" s="279">
        <v>1727322.9395172722</v>
      </c>
      <c r="P25" s="279">
        <v>1815060.4865563102</v>
      </c>
      <c r="Q25" s="279">
        <v>1897656.8174690381</v>
      </c>
      <c r="R25" s="279">
        <v>1975756.8216935676</v>
      </c>
      <c r="S25" s="279">
        <v>2049874.4924028558</v>
      </c>
      <c r="T25" s="279">
        <v>2120427.467585797</v>
      </c>
      <c r="U25" s="279">
        <v>2187760.6474507255</v>
      </c>
      <c r="V25" s="279">
        <v>2252162.8383243023</v>
      </c>
      <c r="W25" s="279">
        <v>2313878.7878100229</v>
      </c>
      <c r="X25" s="279">
        <v>2373118.0825189971</v>
      </c>
      <c r="Y25" s="279">
        <v>2430061.8545694174</v>
      </c>
      <c r="Z25" s="279">
        <v>2484867.923057748</v>
      </c>
      <c r="AA25" s="279">
        <v>0.8</v>
      </c>
    </row>
    <row r="26" spans="2:27" s="260" customFormat="1" ht="27.95" customHeight="1" x14ac:dyDescent="0.2">
      <c r="B26" s="282"/>
      <c r="C26" s="279"/>
      <c r="D26" s="279">
        <v>76.439365208934078</v>
      </c>
      <c r="E26" s="279">
        <v>76.733873143822407</v>
      </c>
      <c r="F26" s="279">
        <v>77.028381078710737</v>
      </c>
      <c r="G26" s="279">
        <v>77.617396948487382</v>
      </c>
      <c r="H26" s="279">
        <v>78.795428688040673</v>
      </c>
      <c r="I26" s="279">
        <v>79.973460427593963</v>
      </c>
      <c r="J26" s="279">
        <v>81.151492167147282</v>
      </c>
      <c r="K26" s="279">
        <v>82.329523906700558</v>
      </c>
      <c r="L26" s="279">
        <v>83.507555646253863</v>
      </c>
      <c r="M26" s="279">
        <v>84.685587385807153</v>
      </c>
      <c r="N26" s="279">
        <v>85.863619125360458</v>
      </c>
      <c r="O26" s="279">
        <v>87.041650864913748</v>
      </c>
      <c r="P26" s="279">
        <v>88.219682604467053</v>
      </c>
      <c r="Q26" s="279">
        <v>89.397714344020329</v>
      </c>
      <c r="R26" s="279">
        <v>90.575746083573634</v>
      </c>
      <c r="S26" s="279">
        <v>91.753777823126924</v>
      </c>
      <c r="T26" s="279">
        <v>92.931809562680229</v>
      </c>
      <c r="U26" s="279">
        <v>94.109841302233519</v>
      </c>
      <c r="V26" s="279">
        <v>95.287873041786824</v>
      </c>
      <c r="W26" s="279">
        <v>96.4659047813401</v>
      </c>
      <c r="X26" s="279">
        <v>97.643936520893405</v>
      </c>
      <c r="Y26" s="279">
        <v>98.821968260446695</v>
      </c>
      <c r="Z26" s="279">
        <v>100</v>
      </c>
      <c r="AA26" s="279" t="s">
        <v>0</v>
      </c>
    </row>
    <row r="27" spans="2:27" s="260" customFormat="1" ht="27.95" customHeight="1" x14ac:dyDescent="0.2">
      <c r="B27" s="281" t="s">
        <v>167</v>
      </c>
      <c r="C27" s="279">
        <v>2222.1111139454333</v>
      </c>
      <c r="D27" s="279">
        <v>2222.1111139454333</v>
      </c>
      <c r="E27" s="279">
        <v>2225.5847250211154</v>
      </c>
      <c r="F27" s="279">
        <v>2229.0583360967976</v>
      </c>
      <c r="G27" s="279">
        <v>2236.0055582481618</v>
      </c>
      <c r="H27" s="279">
        <v>2249.9000025508899</v>
      </c>
      <c r="I27" s="279">
        <v>2263.7944468536184</v>
      </c>
      <c r="J27" s="279">
        <v>2277.6888911563465</v>
      </c>
      <c r="K27" s="279">
        <v>2291.583335459075</v>
      </c>
      <c r="L27" s="279">
        <v>2305.4777797618035</v>
      </c>
      <c r="M27" s="279">
        <v>2319.3722240645316</v>
      </c>
      <c r="N27" s="279">
        <v>2333.2666683672601</v>
      </c>
      <c r="O27" s="279">
        <v>2347.1611126699881</v>
      </c>
      <c r="P27" s="279">
        <v>2361.0555569727167</v>
      </c>
      <c r="Q27" s="279">
        <v>2374.9500012754452</v>
      </c>
      <c r="R27" s="279">
        <v>2388.8444455781732</v>
      </c>
      <c r="S27" s="279">
        <v>2402.7388898809018</v>
      </c>
      <c r="T27" s="279">
        <v>2416.6333341836298</v>
      </c>
      <c r="U27" s="279">
        <v>2430.5277784863583</v>
      </c>
      <c r="V27" s="279">
        <v>2444.4222227890868</v>
      </c>
      <c r="W27" s="279">
        <v>2458.3166670918149</v>
      </c>
      <c r="X27" s="279">
        <v>2472.2111113945434</v>
      </c>
      <c r="Y27" s="279">
        <v>2486.1055556972715</v>
      </c>
      <c r="Z27" s="279">
        <v>2500</v>
      </c>
      <c r="AA27" s="279" t="s">
        <v>155</v>
      </c>
    </row>
    <row r="28" spans="2:27" s="260" customFormat="1" ht="27.95" customHeight="1" x14ac:dyDescent="0.2">
      <c r="B28" s="281" t="s">
        <v>168</v>
      </c>
      <c r="C28" s="279"/>
      <c r="D28" s="279">
        <v>0</v>
      </c>
      <c r="E28" s="279">
        <v>190023.12278235276</v>
      </c>
      <c r="F28" s="279">
        <v>268626.01683714864</v>
      </c>
      <c r="G28" s="279">
        <v>379590.99567177804</v>
      </c>
      <c r="H28" s="279">
        <v>535963.10376385471</v>
      </c>
      <c r="I28" s="279">
        <v>655363.54323632701</v>
      </c>
      <c r="J28" s="279">
        <v>755529.01970497298</v>
      </c>
      <c r="K28" s="279">
        <v>843341.34609625617</v>
      </c>
      <c r="L28" s="279">
        <v>922335.59676536685</v>
      </c>
      <c r="M28" s="279">
        <v>994615.04145654314</v>
      </c>
      <c r="N28" s="279">
        <v>1061552.1696688645</v>
      </c>
      <c r="O28" s="279">
        <v>1124101.7470726322</v>
      </c>
      <c r="P28" s="279">
        <v>1182959.9601088853</v>
      </c>
      <c r="Q28" s="279">
        <v>1238653.1384031123</v>
      </c>
      <c r="R28" s="279">
        <v>1291590.7741761473</v>
      </c>
      <c r="S28" s="279">
        <v>1342098.9751892362</v>
      </c>
      <c r="T28" s="279">
        <v>1390442.5162792786</v>
      </c>
      <c r="U28" s="279">
        <v>1436839.9088124288</v>
      </c>
      <c r="V28" s="279">
        <v>1481474.0148383151</v>
      </c>
      <c r="W28" s="279">
        <v>1524499.7180492366</v>
      </c>
      <c r="X28" s="279">
        <v>1566049.5920082617</v>
      </c>
      <c r="Y28" s="279">
        <v>1606238.1702388606</v>
      </c>
      <c r="Z28" s="279">
        <v>1645165.2181593566</v>
      </c>
      <c r="AA28" s="279">
        <v>0.7</v>
      </c>
    </row>
    <row r="29" spans="2:27" s="260" customFormat="1" ht="27.95" customHeight="1" x14ac:dyDescent="0.2">
      <c r="B29" s="283"/>
      <c r="C29" s="273"/>
      <c r="D29" s="279">
        <v>88.884444557817332</v>
      </c>
      <c r="E29" s="279">
        <v>89.023389000844617</v>
      </c>
      <c r="F29" s="279">
        <v>89.162333443871901</v>
      </c>
      <c r="G29" s="279">
        <v>89.440222329926485</v>
      </c>
      <c r="H29" s="279">
        <v>89.996000102035595</v>
      </c>
      <c r="I29" s="279">
        <v>90.551777874144733</v>
      </c>
      <c r="J29" s="279">
        <v>91.107555646253857</v>
      </c>
      <c r="K29" s="279">
        <v>91.663333418362996</v>
      </c>
      <c r="L29" s="279">
        <v>92.219111190472134</v>
      </c>
      <c r="M29" s="279">
        <v>92.774888962581258</v>
      </c>
      <c r="N29" s="279">
        <v>93.330666734690411</v>
      </c>
      <c r="O29" s="279">
        <v>93.886444506799521</v>
      </c>
      <c r="P29" s="279">
        <v>94.442222278908673</v>
      </c>
      <c r="Q29" s="279">
        <v>94.998000051017812</v>
      </c>
      <c r="R29" s="279">
        <v>95.553777823126921</v>
      </c>
      <c r="S29" s="279">
        <v>96.109555595236074</v>
      </c>
      <c r="T29" s="279">
        <v>96.665333367345198</v>
      </c>
      <c r="U29" s="279">
        <v>97.221111139454337</v>
      </c>
      <c r="V29" s="279">
        <v>97.776888911563475</v>
      </c>
      <c r="W29" s="279">
        <v>98.332666683672599</v>
      </c>
      <c r="X29" s="279">
        <v>98.888444455781737</v>
      </c>
      <c r="Y29" s="279">
        <v>99.444222227890862</v>
      </c>
      <c r="Z29" s="279">
        <v>100</v>
      </c>
      <c r="AA29" s="279">
        <v>0</v>
      </c>
    </row>
    <row r="30" spans="2:27" s="260" customFormat="1" ht="27.95" customHeight="1" x14ac:dyDescent="0.2">
      <c r="B30" s="281" t="s">
        <v>169</v>
      </c>
      <c r="C30" s="279">
        <v>2533.2380976675145</v>
      </c>
      <c r="D30" s="279">
        <v>2533.2380976675145</v>
      </c>
      <c r="E30" s="279">
        <v>2532.8226214466704</v>
      </c>
      <c r="F30" s="279">
        <v>2532.4071452258268</v>
      </c>
      <c r="G30" s="279">
        <v>2531.5761927841386</v>
      </c>
      <c r="H30" s="279">
        <v>2529.9142879007632</v>
      </c>
      <c r="I30" s="279">
        <v>2528.2523830173873</v>
      </c>
      <c r="J30" s="279">
        <v>2526.5904781340114</v>
      </c>
      <c r="K30" s="279">
        <v>2524.928573250636</v>
      </c>
      <c r="L30" s="279">
        <v>2523.2666683672601</v>
      </c>
      <c r="M30" s="279">
        <v>2521.6047634838842</v>
      </c>
      <c r="N30" s="279">
        <v>2519.9428586005088</v>
      </c>
      <c r="O30" s="279">
        <v>2518.2809537171329</v>
      </c>
      <c r="P30" s="279">
        <v>2516.619048833757</v>
      </c>
      <c r="Q30" s="279">
        <v>2514.9571439503816</v>
      </c>
      <c r="R30" s="279">
        <v>2513.2952390670057</v>
      </c>
      <c r="S30" s="279">
        <v>2511.6333341836303</v>
      </c>
      <c r="T30" s="279">
        <v>2509.9714293002544</v>
      </c>
      <c r="U30" s="279">
        <v>2508.3095244168785</v>
      </c>
      <c r="V30" s="279">
        <v>2506.6476195335031</v>
      </c>
      <c r="W30" s="279">
        <v>2504.9857146501272</v>
      </c>
      <c r="X30" s="279">
        <v>2503.3238097667513</v>
      </c>
      <c r="Y30" s="279">
        <v>2501.6619048833759</v>
      </c>
      <c r="Z30" s="279">
        <v>2500</v>
      </c>
      <c r="AA30" s="279" t="s">
        <v>155</v>
      </c>
    </row>
    <row r="31" spans="2:27" s="260" customFormat="1" ht="27.75" customHeight="1" x14ac:dyDescent="0.2">
      <c r="B31" s="281" t="s">
        <v>170</v>
      </c>
      <c r="C31" s="279"/>
      <c r="D31" s="279">
        <v>0</v>
      </c>
      <c r="E31" s="279">
        <v>0</v>
      </c>
      <c r="F31" s="279">
        <v>0</v>
      </c>
      <c r="G31" s="279">
        <v>0</v>
      </c>
      <c r="H31" s="279">
        <v>0</v>
      </c>
      <c r="I31" s="279">
        <v>0</v>
      </c>
      <c r="J31" s="279">
        <v>0</v>
      </c>
      <c r="K31" s="279">
        <v>0</v>
      </c>
      <c r="L31" s="279">
        <v>0</v>
      </c>
      <c r="M31" s="279">
        <v>0</v>
      </c>
      <c r="N31" s="279">
        <v>0</v>
      </c>
      <c r="O31" s="279">
        <v>0</v>
      </c>
      <c r="P31" s="279">
        <v>0</v>
      </c>
      <c r="Q31" s="279">
        <v>0</v>
      </c>
      <c r="R31" s="279">
        <v>0</v>
      </c>
      <c r="S31" s="279">
        <v>0</v>
      </c>
      <c r="T31" s="279">
        <v>0</v>
      </c>
      <c r="U31" s="279">
        <v>0</v>
      </c>
      <c r="V31" s="279">
        <v>0</v>
      </c>
      <c r="W31" s="279">
        <v>0</v>
      </c>
      <c r="X31" s="279">
        <v>0</v>
      </c>
      <c r="Y31" s="279">
        <v>0</v>
      </c>
      <c r="Z31" s="279">
        <v>0</v>
      </c>
      <c r="AA31" s="279">
        <v>0.6</v>
      </c>
    </row>
    <row r="32" spans="2:27" s="260" customFormat="1" ht="27.95" customHeight="1" x14ac:dyDescent="0.2">
      <c r="B32" s="282"/>
      <c r="C32" s="279"/>
      <c r="D32" s="279">
        <v>101.32952390670059</v>
      </c>
      <c r="E32" s="279">
        <v>101.31290485786681</v>
      </c>
      <c r="F32" s="279">
        <v>101.29628580903307</v>
      </c>
      <c r="G32" s="279">
        <v>101.26304771136554</v>
      </c>
      <c r="H32" s="279">
        <v>101.19657151603052</v>
      </c>
      <c r="I32" s="279">
        <v>101.1300953206955</v>
      </c>
      <c r="J32" s="279">
        <v>101.06361912536046</v>
      </c>
      <c r="K32" s="279">
        <v>100.99714293002545</v>
      </c>
      <c r="L32" s="279">
        <v>100.9306667346904</v>
      </c>
      <c r="M32" s="279">
        <v>100.86419053935536</v>
      </c>
      <c r="N32" s="279">
        <v>100.79771434402036</v>
      </c>
      <c r="O32" s="279">
        <v>100.73123814868532</v>
      </c>
      <c r="P32" s="279">
        <v>100.66476195335028</v>
      </c>
      <c r="Q32" s="279">
        <v>100.59828575801527</v>
      </c>
      <c r="R32" s="279">
        <v>100.53180956268022</v>
      </c>
      <c r="S32" s="279">
        <v>100.4653333673452</v>
      </c>
      <c r="T32" s="279">
        <v>100.39885717201018</v>
      </c>
      <c r="U32" s="279">
        <v>100.33238097667514</v>
      </c>
      <c r="V32" s="279">
        <v>100.26590478134013</v>
      </c>
      <c r="W32" s="279">
        <v>100.19942858600508</v>
      </c>
      <c r="X32" s="279">
        <v>100.13295239067006</v>
      </c>
      <c r="Y32" s="279">
        <v>100.06647619533504</v>
      </c>
      <c r="Z32" s="279">
        <v>100</v>
      </c>
      <c r="AA32" s="279" t="s">
        <v>0</v>
      </c>
    </row>
    <row r="33" spans="2:27" s="260" customFormat="1" ht="27.95" customHeight="1" x14ac:dyDescent="0.2">
      <c r="B33" s="281" t="s">
        <v>171</v>
      </c>
      <c r="C33" s="279">
        <v>977.6031790571094</v>
      </c>
      <c r="D33" s="279">
        <v>977.6031790571094</v>
      </c>
      <c r="E33" s="279">
        <v>996.63313931889559</v>
      </c>
      <c r="F33" s="279">
        <v>1015.6630995806817</v>
      </c>
      <c r="G33" s="279">
        <v>1053.7230201042539</v>
      </c>
      <c r="H33" s="279">
        <v>1129.8428611513984</v>
      </c>
      <c r="I33" s="279">
        <v>1205.962702198543</v>
      </c>
      <c r="J33" s="279">
        <v>1282.0825432456875</v>
      </c>
      <c r="K33" s="279">
        <v>1358.202384292832</v>
      </c>
      <c r="L33" s="279">
        <v>1434.3222253399765</v>
      </c>
      <c r="M33" s="279">
        <v>1510.442066387121</v>
      </c>
      <c r="N33" s="279">
        <v>1586.5619074342658</v>
      </c>
      <c r="O33" s="279">
        <v>1662.6817484814101</v>
      </c>
      <c r="P33" s="279">
        <v>1738.8015895285548</v>
      </c>
      <c r="Q33" s="279">
        <v>1814.9214305756993</v>
      </c>
      <c r="R33" s="279">
        <v>1891.0412716228439</v>
      </c>
      <c r="S33" s="279">
        <v>1967.1611126699884</v>
      </c>
      <c r="T33" s="279">
        <v>2043.2809537171327</v>
      </c>
      <c r="U33" s="279">
        <v>2119.4007947642776</v>
      </c>
      <c r="V33" s="279">
        <v>2195.5206358114219</v>
      </c>
      <c r="W33" s="279">
        <v>2271.6404768585662</v>
      </c>
      <c r="X33" s="279">
        <v>2347.760317905711</v>
      </c>
      <c r="Y33" s="279">
        <v>2423.8801589528557</v>
      </c>
      <c r="Z33" s="279">
        <v>2500</v>
      </c>
      <c r="AA33" s="279" t="s">
        <v>155</v>
      </c>
    </row>
    <row r="34" spans="2:27" s="260" customFormat="1" ht="27.95" customHeight="1" x14ac:dyDescent="0.2">
      <c r="B34" s="281" t="s">
        <v>172</v>
      </c>
      <c r="C34" s="279"/>
      <c r="D34" s="279">
        <v>0</v>
      </c>
      <c r="E34" s="279">
        <v>556994.36439052317</v>
      </c>
      <c r="F34" s="279">
        <v>786610.16707788804</v>
      </c>
      <c r="G34" s="279">
        <v>1109320.311722171</v>
      </c>
      <c r="H34" s="279">
        <v>1559969.5139308872</v>
      </c>
      <c r="I34" s="279">
        <v>1899668.389794173</v>
      </c>
      <c r="J34" s="279">
        <v>2180893.5953795705</v>
      </c>
      <c r="K34" s="279">
        <v>2424082.4107169043</v>
      </c>
      <c r="L34" s="279">
        <v>2639768.1659421455</v>
      </c>
      <c r="M34" s="279">
        <v>2834236.7900884813</v>
      </c>
      <c r="N34" s="279">
        <v>3011601.2636229866</v>
      </c>
      <c r="O34" s="279">
        <v>3174729.5847386923</v>
      </c>
      <c r="P34" s="279">
        <v>3325717.287709475</v>
      </c>
      <c r="Q34" s="279">
        <v>3466151.2944069877</v>
      </c>
      <c r="R34" s="279">
        <v>3597267.8368539428</v>
      </c>
      <c r="S34" s="279">
        <v>3720052.2524291859</v>
      </c>
      <c r="T34" s="279">
        <v>3835304.8650580687</v>
      </c>
      <c r="U34" s="279">
        <v>3943686.0716172317</v>
      </c>
      <c r="V34" s="279">
        <v>4045748.1423579035</v>
      </c>
      <c r="W34" s="279">
        <v>4141958.233458193</v>
      </c>
      <c r="X34" s="279">
        <v>4232715.4121706355</v>
      </c>
      <c r="Y34" s="279">
        <v>4318363.4966890607</v>
      </c>
      <c r="Z34" s="279">
        <v>4399200.9041462671</v>
      </c>
      <c r="AA34" s="279">
        <v>1.1000000000000001</v>
      </c>
    </row>
    <row r="35" spans="2:27" s="260" customFormat="1" ht="27.95" customHeight="1" x14ac:dyDescent="0.2">
      <c r="B35" s="283"/>
      <c r="C35" s="273"/>
      <c r="D35" s="279">
        <v>39.104127162284371</v>
      </c>
      <c r="E35" s="279">
        <v>39.865325572755822</v>
      </c>
      <c r="F35" s="279">
        <v>40.626523983227266</v>
      </c>
      <c r="G35" s="279">
        <v>42.14892080417016</v>
      </c>
      <c r="H35" s="279">
        <v>45.193714446055935</v>
      </c>
      <c r="I35" s="279">
        <v>48.238508087941717</v>
      </c>
      <c r="J35" s="279">
        <v>51.2833017298275</v>
      </c>
      <c r="K35" s="279">
        <v>54.328095371713282</v>
      </c>
      <c r="L35" s="279">
        <v>57.372889013599057</v>
      </c>
      <c r="M35" s="279">
        <v>60.417682655484839</v>
      </c>
      <c r="N35" s="279">
        <v>63.462476297370628</v>
      </c>
      <c r="O35" s="279">
        <v>66.507269939256403</v>
      </c>
      <c r="P35" s="279">
        <v>69.552063581142193</v>
      </c>
      <c r="Q35" s="279">
        <v>72.596857223027982</v>
      </c>
      <c r="R35" s="279">
        <v>75.641650864913757</v>
      </c>
      <c r="S35" s="279">
        <v>78.686444506799532</v>
      </c>
      <c r="T35" s="279">
        <v>81.731238148685307</v>
      </c>
      <c r="U35" s="279">
        <v>84.77603179057111</v>
      </c>
      <c r="V35" s="279">
        <v>87.820825432456871</v>
      </c>
      <c r="W35" s="279">
        <v>90.865619074342646</v>
      </c>
      <c r="X35" s="279">
        <v>93.910412716228436</v>
      </c>
      <c r="Y35" s="279">
        <v>96.955206358114225</v>
      </c>
      <c r="Z35" s="279">
        <v>100</v>
      </c>
      <c r="AA35" s="279">
        <v>0</v>
      </c>
    </row>
    <row r="36" spans="2:27" s="260" customFormat="1" ht="27.95" customHeight="1" x14ac:dyDescent="0.2">
      <c r="B36" s="283"/>
      <c r="C36" s="273"/>
      <c r="D36" s="283"/>
      <c r="E36" s="284"/>
      <c r="F36" s="273"/>
      <c r="G36" s="285"/>
      <c r="H36" s="273"/>
      <c r="I36" s="273"/>
      <c r="J36" s="273"/>
      <c r="K36" s="273"/>
      <c r="L36" s="273"/>
      <c r="M36" s="273"/>
      <c r="N36" s="273"/>
      <c r="O36" s="273"/>
      <c r="P36" s="273"/>
      <c r="Q36" s="273"/>
      <c r="R36" s="273"/>
      <c r="S36" s="273"/>
      <c r="T36" s="273"/>
      <c r="U36" s="273"/>
      <c r="V36" s="273"/>
      <c r="W36" s="273"/>
      <c r="X36" s="273"/>
      <c r="Y36" s="273"/>
      <c r="Z36" s="273"/>
      <c r="AA36" s="273"/>
    </row>
    <row r="37" spans="2:27" ht="27.95" customHeight="1" x14ac:dyDescent="0.25">
      <c r="B37" s="271" t="s">
        <v>173</v>
      </c>
      <c r="C37" s="273"/>
      <c r="D37" s="273"/>
      <c r="E37" s="286"/>
      <c r="F37" s="271" t="s">
        <v>174</v>
      </c>
      <c r="G37" s="271" t="s">
        <v>175</v>
      </c>
      <c r="H37" s="271" t="s">
        <v>176</v>
      </c>
      <c r="I37" s="286"/>
      <c r="J37" s="286"/>
      <c r="K37" s="286"/>
      <c r="L37" s="286"/>
      <c r="M37" s="286"/>
      <c r="N37" s="286"/>
      <c r="O37" s="286"/>
      <c r="P37" s="286"/>
      <c r="Q37" s="286"/>
      <c r="R37" s="286"/>
      <c r="S37" s="286"/>
      <c r="T37" s="286"/>
      <c r="U37" s="286"/>
      <c r="V37" s="286"/>
      <c r="W37" s="286"/>
      <c r="X37" s="286"/>
      <c r="Y37" s="286"/>
      <c r="Z37" s="286"/>
      <c r="AA37" s="286"/>
    </row>
    <row r="38" spans="2:27" ht="27.95" customHeight="1" x14ac:dyDescent="0.25">
      <c r="B38" s="287" t="s">
        <v>177</v>
      </c>
      <c r="C38" s="288">
        <v>3400000</v>
      </c>
      <c r="D38" s="289">
        <v>88</v>
      </c>
      <c r="E38" s="286"/>
      <c r="F38" s="287">
        <v>2</v>
      </c>
      <c r="G38" s="290">
        <v>3400000</v>
      </c>
      <c r="H38" s="287">
        <v>2200</v>
      </c>
      <c r="I38" s="286"/>
      <c r="J38" s="286"/>
      <c r="K38" s="286"/>
      <c r="L38" s="286"/>
      <c r="M38" s="286"/>
      <c r="N38" s="286"/>
      <c r="O38" s="286"/>
      <c r="P38" s="286"/>
      <c r="Q38" s="286"/>
      <c r="R38" s="286"/>
      <c r="S38" s="286"/>
      <c r="T38" s="286"/>
      <c r="U38" s="286"/>
      <c r="V38" s="286"/>
      <c r="W38" s="286"/>
      <c r="X38" s="286"/>
      <c r="Y38" s="286"/>
      <c r="Z38" s="286"/>
      <c r="AA38" s="286"/>
    </row>
    <row r="39" spans="2:27" ht="27.95" customHeight="1" x14ac:dyDescent="0.25">
      <c r="B39" s="287" t="s">
        <v>178</v>
      </c>
      <c r="C39" s="288">
        <v>3807593.5438333391</v>
      </c>
      <c r="D39" s="289">
        <v>100</v>
      </c>
      <c r="E39" s="286"/>
      <c r="F39" s="271"/>
      <c r="G39" s="286"/>
      <c r="H39" s="286"/>
      <c r="I39" s="286"/>
      <c r="J39" s="286"/>
      <c r="K39" s="286"/>
      <c r="L39" s="286"/>
      <c r="M39" s="286"/>
      <c r="N39" s="286"/>
      <c r="O39" s="286"/>
      <c r="P39" s="286"/>
      <c r="Q39" s="286"/>
      <c r="R39" s="286"/>
      <c r="S39" s="286"/>
      <c r="T39" s="286"/>
      <c r="U39" s="286"/>
      <c r="V39" s="286"/>
      <c r="W39" s="286"/>
      <c r="X39" s="286"/>
      <c r="Y39" s="286"/>
      <c r="Z39" s="286"/>
      <c r="AA39" s="286"/>
    </row>
    <row r="40" spans="2:27" ht="27.95" customHeight="1" x14ac:dyDescent="0.25">
      <c r="B40" s="287" t="s">
        <v>179</v>
      </c>
      <c r="C40" s="291">
        <v>100</v>
      </c>
      <c r="D40" s="291">
        <v>100</v>
      </c>
      <c r="E40" s="286"/>
      <c r="F40" s="287" t="s">
        <v>179</v>
      </c>
      <c r="G40" s="292">
        <v>2500</v>
      </c>
      <c r="H40" s="286"/>
      <c r="I40" s="286"/>
      <c r="J40" s="286"/>
      <c r="K40" s="286"/>
      <c r="L40" s="286"/>
      <c r="M40" s="286"/>
      <c r="N40" s="286"/>
      <c r="O40" s="286"/>
      <c r="P40" s="286"/>
      <c r="Q40" s="286"/>
      <c r="R40" s="286"/>
      <c r="S40" s="286"/>
      <c r="T40" s="286"/>
      <c r="U40" s="286"/>
      <c r="V40" s="286"/>
      <c r="W40" s="286"/>
      <c r="X40" s="286"/>
      <c r="Y40" s="286"/>
      <c r="Z40" s="286"/>
      <c r="AA40" s="286"/>
    </row>
    <row r="41" spans="2:27" ht="27.95" customHeight="1" x14ac:dyDescent="0.25">
      <c r="B41" s="287" t="s">
        <v>180</v>
      </c>
      <c r="C41" s="291">
        <v>60</v>
      </c>
      <c r="D41" s="291">
        <v>60</v>
      </c>
      <c r="E41" s="286"/>
      <c r="F41" s="287" t="s">
        <v>180</v>
      </c>
      <c r="G41" s="287">
        <v>1500</v>
      </c>
      <c r="H41" s="286"/>
      <c r="I41" s="286"/>
      <c r="J41" s="286"/>
      <c r="K41" s="286"/>
      <c r="L41" s="286"/>
      <c r="M41" s="286"/>
      <c r="N41" s="286"/>
      <c r="O41" s="286"/>
      <c r="P41" s="286"/>
      <c r="Q41" s="286"/>
      <c r="R41" s="286"/>
      <c r="S41" s="286"/>
      <c r="T41" s="286"/>
      <c r="U41" s="286"/>
      <c r="V41" s="286"/>
      <c r="W41" s="286"/>
      <c r="X41" s="286"/>
      <c r="Y41" s="286"/>
      <c r="Z41" s="286"/>
      <c r="AA41" s="286"/>
    </row>
    <row r="42" spans="2:27" ht="27.95" customHeight="1" x14ac:dyDescent="0.25">
      <c r="B42" s="287" t="s">
        <v>176</v>
      </c>
      <c r="C42" s="291">
        <v>88</v>
      </c>
      <c r="D42" s="291">
        <v>88</v>
      </c>
      <c r="E42" s="286"/>
      <c r="F42" s="287" t="s">
        <v>181</v>
      </c>
      <c r="G42" s="293">
        <v>1000</v>
      </c>
      <c r="H42" s="286"/>
      <c r="I42" s="286"/>
      <c r="J42" s="286"/>
      <c r="K42" s="286"/>
      <c r="L42" s="286"/>
      <c r="M42" s="286"/>
      <c r="N42" s="286"/>
      <c r="O42" s="286"/>
      <c r="P42" s="286"/>
      <c r="Q42" s="286"/>
      <c r="R42" s="286"/>
      <c r="S42" s="286"/>
      <c r="T42" s="286"/>
      <c r="U42" s="286"/>
      <c r="V42" s="286"/>
      <c r="W42" s="286"/>
      <c r="X42" s="286"/>
      <c r="Y42" s="286"/>
      <c r="Z42" s="286"/>
      <c r="AA42" s="286"/>
    </row>
    <row r="43" spans="2:27" ht="27.95" customHeight="1" x14ac:dyDescent="0.25">
      <c r="B43" s="287" t="s">
        <v>182</v>
      </c>
      <c r="C43" s="294">
        <v>0</v>
      </c>
      <c r="D43" s="288">
        <v>6800000.0000000019</v>
      </c>
      <c r="E43" s="286"/>
      <c r="F43" s="287" t="s">
        <v>183</v>
      </c>
      <c r="G43" s="293">
        <v>-10</v>
      </c>
      <c r="H43" s="293">
        <v>-10</v>
      </c>
      <c r="I43" s="295" t="s">
        <v>184</v>
      </c>
      <c r="J43" s="286"/>
      <c r="K43" s="286"/>
      <c r="L43" s="286"/>
      <c r="M43" s="286"/>
      <c r="N43" s="286"/>
      <c r="O43" s="286"/>
      <c r="P43" s="286"/>
      <c r="Q43" s="286"/>
      <c r="R43" s="286"/>
      <c r="S43" s="286"/>
      <c r="T43" s="286"/>
      <c r="U43" s="286"/>
      <c r="V43" s="286"/>
      <c r="W43" s="286"/>
      <c r="X43" s="286"/>
      <c r="Y43" s="286"/>
      <c r="Z43" s="286"/>
      <c r="AA43" s="286"/>
    </row>
    <row r="44" spans="2:27" ht="27.95" customHeight="1" x14ac:dyDescent="0.25">
      <c r="B44" s="287" t="s">
        <v>185</v>
      </c>
      <c r="C44" s="291">
        <v>106</v>
      </c>
      <c r="D44" s="289">
        <v>106</v>
      </c>
      <c r="E44" s="286"/>
      <c r="F44" s="287" t="s">
        <v>186</v>
      </c>
      <c r="G44" s="293">
        <v>-0.4</v>
      </c>
      <c r="H44" s="293">
        <v>-0.4</v>
      </c>
      <c r="I44" s="286"/>
      <c r="J44" s="286"/>
      <c r="K44" s="286"/>
      <c r="L44" s="286"/>
      <c r="M44" s="286"/>
      <c r="N44" s="286"/>
      <c r="O44" s="286"/>
      <c r="P44" s="286"/>
      <c r="Q44" s="286"/>
      <c r="R44" s="286"/>
      <c r="S44" s="286"/>
      <c r="T44" s="286"/>
      <c r="U44" s="286"/>
      <c r="V44" s="286"/>
      <c r="W44" s="286"/>
      <c r="X44" s="286"/>
      <c r="Y44" s="286"/>
      <c r="Z44" s="286"/>
      <c r="AA44" s="286"/>
    </row>
    <row r="45" spans="2:27" ht="27.95" customHeight="1" x14ac:dyDescent="0.25">
      <c r="B45" s="287" t="s">
        <v>187</v>
      </c>
      <c r="C45" s="291">
        <v>30</v>
      </c>
      <c r="D45" s="294">
        <v>340000</v>
      </c>
      <c r="E45" s="286"/>
      <c r="F45" s="287" t="s">
        <v>188</v>
      </c>
      <c r="G45" s="293">
        <v>60</v>
      </c>
      <c r="H45" s="290">
        <v>0</v>
      </c>
      <c r="I45" s="286"/>
      <c r="J45" s="286"/>
      <c r="K45" s="286"/>
      <c r="L45" s="286"/>
      <c r="M45" s="286"/>
      <c r="N45" s="286"/>
      <c r="O45" s="286"/>
      <c r="P45" s="286"/>
      <c r="Q45" s="286"/>
      <c r="R45" s="286"/>
      <c r="S45" s="286"/>
      <c r="T45" s="286"/>
      <c r="U45" s="286"/>
      <c r="V45" s="286"/>
      <c r="W45" s="286"/>
      <c r="X45" s="286"/>
      <c r="Y45" s="286"/>
      <c r="Z45" s="286"/>
      <c r="AA45" s="286"/>
    </row>
    <row r="46" spans="2:27" ht="27.95" customHeight="1" x14ac:dyDescent="0.25">
      <c r="B46" s="287" t="s">
        <v>181</v>
      </c>
      <c r="C46" s="291">
        <v>80</v>
      </c>
      <c r="D46" s="294">
        <v>340000</v>
      </c>
      <c r="E46" s="286"/>
      <c r="F46" s="286"/>
      <c r="G46" s="286"/>
      <c r="H46" s="286"/>
      <c r="I46" s="286"/>
      <c r="J46" s="286"/>
      <c r="K46" s="286"/>
      <c r="L46" s="286"/>
      <c r="M46" s="286"/>
      <c r="N46" s="286"/>
      <c r="O46" s="286"/>
      <c r="P46" s="286"/>
      <c r="Q46" s="286"/>
      <c r="R46" s="286"/>
      <c r="S46" s="286"/>
      <c r="T46" s="286"/>
      <c r="U46" s="286"/>
      <c r="V46" s="286"/>
      <c r="W46" s="286"/>
      <c r="X46" s="286"/>
      <c r="Y46" s="286"/>
      <c r="Z46" s="286"/>
      <c r="AA46" s="286"/>
    </row>
    <row r="47" spans="2:27" ht="27.95" customHeight="1" x14ac:dyDescent="0.25">
      <c r="B47" s="287" t="s">
        <v>189</v>
      </c>
      <c r="C47" s="291">
        <v>103</v>
      </c>
      <c r="D47" s="294">
        <v>340000</v>
      </c>
      <c r="E47" s="286"/>
      <c r="F47" s="286"/>
      <c r="G47" s="286"/>
      <c r="H47" s="286"/>
      <c r="I47" s="286"/>
      <c r="J47" s="286"/>
      <c r="K47" s="286"/>
      <c r="L47" s="286"/>
      <c r="M47" s="286"/>
      <c r="N47" s="286"/>
      <c r="O47" s="286"/>
      <c r="P47" s="286"/>
      <c r="Q47" s="286"/>
      <c r="R47" s="286"/>
      <c r="S47" s="286"/>
      <c r="T47" s="286"/>
      <c r="U47" s="286"/>
      <c r="V47" s="286"/>
      <c r="W47" s="286"/>
      <c r="X47" s="286"/>
      <c r="Y47" s="286"/>
      <c r="Z47" s="286"/>
      <c r="AA47" s="286"/>
    </row>
    <row r="48" spans="2:27" ht="27.95" customHeight="1" x14ac:dyDescent="0.25"/>
    <row r="49" s="259" customFormat="1" ht="15" hidden="1" customHeight="1" x14ac:dyDescent="0.25"/>
    <row r="50" s="259" customFormat="1" ht="15" hidden="1" customHeight="1" x14ac:dyDescent="0.25"/>
    <row r="51" s="259" customFormat="1" ht="15" hidden="1" customHeight="1" x14ac:dyDescent="0.25"/>
    <row r="52" s="259" customFormat="1" ht="15" hidden="1" customHeight="1" x14ac:dyDescent="0.25"/>
    <row r="53" s="259" customFormat="1" ht="15" hidden="1" customHeight="1" x14ac:dyDescent="0.25"/>
    <row r="54" s="259" customFormat="1" ht="15" hidden="1" customHeight="1" x14ac:dyDescent="0.25"/>
    <row r="55" s="259" customFormat="1" ht="15" hidden="1" customHeight="1" x14ac:dyDescent="0.25"/>
    <row r="56" s="259" customFormat="1" ht="15" hidden="1" customHeight="1" x14ac:dyDescent="0.25"/>
    <row r="57" s="259" customFormat="1" ht="15" hidden="1" customHeight="1" x14ac:dyDescent="0.25"/>
    <row r="58" s="259" customFormat="1" ht="15" hidden="1" customHeight="1" x14ac:dyDescent="0.25"/>
    <row r="59" s="259" customFormat="1" ht="15" hidden="1" customHeight="1" x14ac:dyDescent="0.25"/>
    <row r="60" s="259" customFormat="1" ht="15" hidden="1" customHeight="1" x14ac:dyDescent="0.25"/>
    <row r="61" s="259" customFormat="1" ht="15" hidden="1" customHeight="1" x14ac:dyDescent="0.25"/>
    <row r="62" s="259" customFormat="1" ht="15" hidden="1" customHeight="1" x14ac:dyDescent="0.25"/>
    <row r="63" s="259" customFormat="1" ht="15" hidden="1" customHeight="1" x14ac:dyDescent="0.25"/>
    <row r="64" s="259" customFormat="1" ht="15" hidden="1" customHeight="1" x14ac:dyDescent="0.25"/>
    <row r="65" s="259" customFormat="1" ht="15" hidden="1" customHeight="1" x14ac:dyDescent="0.25"/>
    <row r="66" s="259" customFormat="1" ht="15" hidden="1" customHeight="1" x14ac:dyDescent="0.25"/>
    <row r="67" s="259" customFormat="1" ht="15" hidden="1" customHeight="1" x14ac:dyDescent="0.25"/>
    <row r="68" s="259" customFormat="1" ht="15" hidden="1" customHeight="1" x14ac:dyDescent="0.25"/>
    <row r="69" s="259" customFormat="1" ht="15" hidden="1" customHeight="1" x14ac:dyDescent="0.25"/>
    <row r="70" s="259" customFormat="1" ht="15" hidden="1" customHeight="1" x14ac:dyDescent="0.25"/>
    <row r="71" s="259" customFormat="1" ht="15" hidden="1" customHeight="1" x14ac:dyDescent="0.25"/>
    <row r="72" s="259" customFormat="1" ht="15" hidden="1" customHeight="1" x14ac:dyDescent="0.25"/>
    <row r="73" s="259" customFormat="1" ht="15" hidden="1" customHeight="1" x14ac:dyDescent="0.25"/>
    <row r="74" s="259" customFormat="1" ht="15" hidden="1" customHeight="1" x14ac:dyDescent="0.25"/>
    <row r="75" s="259" customFormat="1" ht="15" hidden="1" customHeight="1" x14ac:dyDescent="0.25"/>
    <row r="76" s="259" customFormat="1" ht="15" hidden="1" customHeight="1" x14ac:dyDescent="0.25"/>
    <row r="77" s="259" customFormat="1" ht="15" hidden="1" customHeight="1" x14ac:dyDescent="0.25"/>
    <row r="78" s="259" customFormat="1" ht="15" hidden="1" customHeight="1" x14ac:dyDescent="0.25"/>
    <row r="79" s="259" customFormat="1" ht="15" hidden="1" customHeight="1" x14ac:dyDescent="0.25"/>
    <row r="80" s="259" customFormat="1" ht="15" hidden="1" customHeight="1" x14ac:dyDescent="0.25"/>
  </sheetData>
  <sheetProtection algorithmName="SHA-512" hashValue="/E0WxZ6N32S5QNDpdoHRjIuvTFrNLgFdkhDPLMI+SKl0xWS5dHWpcUxCYTaHI3DID6+Keh+YMn11J+L4Bx9igw==" saltValue="GDEN+i9/hOve7HjEUWG4MQ==" spinCount="100000" sheet="1" objects="1" scenarios="1"/>
  <mergeCells count="2">
    <mergeCell ref="B2:E4"/>
    <mergeCell ref="C9:J10"/>
  </mergeCells>
  <conditionalFormatting sqref="D18:D35 AA17:AA35">
    <cfRule type="expression" dxfId="32" priority="33">
      <formula>ISERROR(D17)</formula>
    </cfRule>
  </conditionalFormatting>
  <conditionalFormatting sqref="D21">
    <cfRule type="expression" dxfId="31" priority="32">
      <formula>ISERROR(D21)</formula>
    </cfRule>
  </conditionalFormatting>
  <conditionalFormatting sqref="D24">
    <cfRule type="expression" dxfId="30" priority="31">
      <formula>ISERROR(D24)</formula>
    </cfRule>
  </conditionalFormatting>
  <conditionalFormatting sqref="D27">
    <cfRule type="expression" dxfId="29" priority="30">
      <formula>ISERROR(D27)</formula>
    </cfRule>
  </conditionalFormatting>
  <conditionalFormatting sqref="D30">
    <cfRule type="expression" dxfId="28" priority="29">
      <formula>ISERROR(D30)</formula>
    </cfRule>
  </conditionalFormatting>
  <conditionalFormatting sqref="D33">
    <cfRule type="expression" dxfId="27" priority="28">
      <formula>ISERROR(D33)</formula>
    </cfRule>
  </conditionalFormatting>
  <conditionalFormatting sqref="E21">
    <cfRule type="expression" dxfId="26" priority="25">
      <formula>ISERROR(E21)</formula>
    </cfRule>
  </conditionalFormatting>
  <conditionalFormatting sqref="E24">
    <cfRule type="expression" dxfId="25" priority="24">
      <formula>ISERROR(E24)</formula>
    </cfRule>
  </conditionalFormatting>
  <conditionalFormatting sqref="E27">
    <cfRule type="expression" dxfId="24" priority="23">
      <formula>ISERROR(E27)</formula>
    </cfRule>
  </conditionalFormatting>
  <conditionalFormatting sqref="D17:Z35">
    <cfRule type="expression" dxfId="23" priority="27">
      <formula>ISERROR(D17)</formula>
    </cfRule>
  </conditionalFormatting>
  <conditionalFormatting sqref="E33">
    <cfRule type="expression" dxfId="22" priority="21">
      <formula>ISERROR(E33)</formula>
    </cfRule>
  </conditionalFormatting>
  <conditionalFormatting sqref="F17:Z17">
    <cfRule type="expression" dxfId="21" priority="13">
      <formula>ISERROR(F17)</formula>
    </cfRule>
  </conditionalFormatting>
  <conditionalFormatting sqref="E17">
    <cfRule type="expression" dxfId="20" priority="20">
      <formula>ISERROR(E17)</formula>
    </cfRule>
  </conditionalFormatting>
  <conditionalFormatting sqref="E18:E35">
    <cfRule type="expression" dxfId="19" priority="26">
      <formula>ISERROR(E18)</formula>
    </cfRule>
  </conditionalFormatting>
  <conditionalFormatting sqref="E30">
    <cfRule type="expression" dxfId="18" priority="22">
      <formula>ISERROR(E30)</formula>
    </cfRule>
  </conditionalFormatting>
  <conditionalFormatting sqref="F18:Z35">
    <cfRule type="expression" dxfId="17" priority="19">
      <formula>ISERROR(F18)</formula>
    </cfRule>
  </conditionalFormatting>
  <conditionalFormatting sqref="F21:Z21">
    <cfRule type="expression" dxfId="16" priority="18">
      <formula>ISERROR(F21)</formula>
    </cfRule>
  </conditionalFormatting>
  <conditionalFormatting sqref="F24:Z24">
    <cfRule type="expression" dxfId="15" priority="17">
      <formula>ISERROR(F24)</formula>
    </cfRule>
  </conditionalFormatting>
  <conditionalFormatting sqref="F27:Z27">
    <cfRule type="expression" dxfId="14" priority="16">
      <formula>ISERROR(F27)</formula>
    </cfRule>
  </conditionalFormatting>
  <conditionalFormatting sqref="F30:Z30">
    <cfRule type="expression" dxfId="13" priority="15">
      <formula>ISERROR(F30)</formula>
    </cfRule>
  </conditionalFormatting>
  <conditionalFormatting sqref="F33:Z33">
    <cfRule type="expression" dxfId="12" priority="14">
      <formula>ISERROR(F33)</formula>
    </cfRule>
  </conditionalFormatting>
  <conditionalFormatting sqref="C18">
    <cfRule type="expression" dxfId="11" priority="12">
      <formula>ISERROR(C18)</formula>
    </cfRule>
  </conditionalFormatting>
  <conditionalFormatting sqref="C18">
    <cfRule type="expression" dxfId="10" priority="11">
      <formula>ISERROR(C18)</formula>
    </cfRule>
  </conditionalFormatting>
  <conditionalFormatting sqref="C21">
    <cfRule type="expression" dxfId="9" priority="10">
      <formula>ISERROR(C21)</formula>
    </cfRule>
  </conditionalFormatting>
  <conditionalFormatting sqref="C21">
    <cfRule type="expression" dxfId="8" priority="9">
      <formula>ISERROR(C21)</formula>
    </cfRule>
  </conditionalFormatting>
  <conditionalFormatting sqref="C24">
    <cfRule type="expression" dxfId="7" priority="8">
      <formula>ISERROR(C24)</formula>
    </cfRule>
  </conditionalFormatting>
  <conditionalFormatting sqref="C24">
    <cfRule type="expression" dxfId="6" priority="7">
      <formula>ISERROR(C24)</formula>
    </cfRule>
  </conditionalFormatting>
  <conditionalFormatting sqref="C27">
    <cfRule type="expression" dxfId="5" priority="6">
      <formula>ISERROR(C27)</formula>
    </cfRule>
  </conditionalFormatting>
  <conditionalFormatting sqref="C27">
    <cfRule type="expression" dxfId="4" priority="5">
      <formula>ISERROR(C27)</formula>
    </cfRule>
  </conditionalFormatting>
  <conditionalFormatting sqref="C30">
    <cfRule type="expression" dxfId="3" priority="4">
      <formula>ISERROR(C30)</formula>
    </cfRule>
  </conditionalFormatting>
  <conditionalFormatting sqref="C30">
    <cfRule type="expression" dxfId="2" priority="3">
      <formula>ISERROR(C30)</formula>
    </cfRule>
  </conditionalFormatting>
  <conditionalFormatting sqref="C33">
    <cfRule type="expression" dxfId="1" priority="2">
      <formula>ISERROR(C33)</formula>
    </cfRule>
  </conditionalFormatting>
  <conditionalFormatting sqref="C33">
    <cfRule type="expression" dxfId="0" priority="1">
      <formula>ISERROR(C33)</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3</vt:i4>
      </vt:variant>
    </vt:vector>
  </HeadingPairs>
  <TitlesOfParts>
    <vt:vector size="10" baseType="lpstr">
      <vt:lpstr>Samenvatting</vt:lpstr>
      <vt:lpstr>Realisatie</vt:lpstr>
      <vt:lpstr>Subscriptions</vt:lpstr>
      <vt:lpstr>Opleidingen</vt:lpstr>
      <vt:lpstr>Productgerelateerde Consultancy</vt:lpstr>
      <vt:lpstr>BPK-Grafiek</vt:lpstr>
      <vt:lpstr>DATA</vt:lpstr>
      <vt:lpstr>Staffel1</vt:lpstr>
      <vt:lpstr>Staffel2</vt:lpstr>
      <vt:lpstr>Staffel3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2023-06-29T11:30:18Z</dcterms:modified>
</cp:coreProperties>
</file>