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.graaf\Montessori Scholengemeenschap Amsterdam\Facilitair - Documenten\Inkoop aanbestedingsprojecten\EA schoonmaak 2023\Aanbestedingstukken\Bijlage ruimtestaten\"/>
    </mc:Choice>
  </mc:AlternateContent>
  <xr:revisionPtr revIDLastSave="0" documentId="13_ncr:1_{C0BE5761-9497-4081-B10F-551EBE9A2EE8}" xr6:coauthVersionLast="47" xr6:coauthVersionMax="47" xr10:uidLastSave="{00000000-0000-0000-0000-000000000000}"/>
  <bookViews>
    <workbookView xWindow="19080" yWindow="-120" windowWidth="19440" windowHeight="15000" tabRatio="686" xr2:uid="{00000000-000D-0000-FFFF-FFFF00000000}"/>
  </bookViews>
  <sheets>
    <sheet name="Kelder" sheetId="8" r:id="rId1"/>
    <sheet name="BG" sheetId="1" r:id="rId2"/>
    <sheet name="etage 1" sheetId="2" r:id="rId3"/>
    <sheet name="etage 2" sheetId="4" r:id="rId4"/>
    <sheet name="etage 3" sheetId="5" r:id="rId5"/>
    <sheet name="etage 4" sheetId="6" r:id="rId6"/>
    <sheet name="etage 5" sheetId="7" r:id="rId7"/>
    <sheet name="totaal per ruimte soort" sheetId="3" r:id="rId8"/>
  </sheets>
  <definedNames>
    <definedName name="_xlnm._FilterDatabase" localSheetId="1" hidden="1">BG!$A$1:$G$23</definedName>
    <definedName name="_xlnm._FilterDatabase" localSheetId="2" hidden="1">'etage 1'!$A$1:$G$1</definedName>
    <definedName name="_xlnm._FilterDatabase" localSheetId="3" hidden="1">'etage 2'!$A$1:$G$1</definedName>
    <definedName name="_xlnm._FilterDatabase" localSheetId="4" hidden="1">'etage 3'!$A$1:$G$1</definedName>
    <definedName name="_xlnm._FilterDatabase" localSheetId="5" hidden="1">'etage 4'!$A$1:$G$1</definedName>
    <definedName name="_xlnm._FilterDatabase" localSheetId="6" hidden="1">'etage 5'!$A$1:$G$15</definedName>
    <definedName name="_xlnm._FilterDatabase" localSheetId="0" hidden="1">Kelder!$A$1:$G$1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3" l="1"/>
  <c r="G12" i="3"/>
  <c r="D26" i="3"/>
  <c r="G26" i="3"/>
  <c r="H26" i="3"/>
  <c r="J18" i="3"/>
  <c r="J4" i="3"/>
  <c r="F31" i="2"/>
  <c r="E31" i="2"/>
  <c r="F24" i="3"/>
  <c r="F10" i="3"/>
  <c r="E24" i="3"/>
  <c r="J24" i="3" s="1"/>
  <c r="E10" i="3"/>
  <c r="J10" i="3" s="1"/>
  <c r="F23" i="3"/>
  <c r="F9" i="3"/>
  <c r="E23" i="3"/>
  <c r="E9" i="3"/>
  <c r="J9" i="3" s="1"/>
  <c r="D23" i="3"/>
  <c r="D9" i="3"/>
  <c r="C23" i="3"/>
  <c r="C9" i="3"/>
  <c r="E22" i="3"/>
  <c r="E8" i="3"/>
  <c r="F22" i="3"/>
  <c r="F8" i="3"/>
  <c r="D22" i="3"/>
  <c r="D8" i="3"/>
  <c r="C22" i="3"/>
  <c r="C8" i="3"/>
  <c r="J8" i="3" s="1"/>
  <c r="F18" i="4"/>
  <c r="H21" i="3"/>
  <c r="H7" i="3"/>
  <c r="F21" i="3"/>
  <c r="F7" i="3"/>
  <c r="E21" i="3"/>
  <c r="E7" i="3"/>
  <c r="C21" i="3"/>
  <c r="C7" i="3"/>
  <c r="H20" i="3"/>
  <c r="H6" i="3"/>
  <c r="H12" i="3" s="1"/>
  <c r="F6" i="3"/>
  <c r="F12" i="3" s="1"/>
  <c r="F20" i="3"/>
  <c r="F26" i="3" s="1"/>
  <c r="E20" i="3"/>
  <c r="E26" i="3" s="1"/>
  <c r="E6" i="3"/>
  <c r="E12" i="3" s="1"/>
  <c r="D20" i="3"/>
  <c r="D6" i="3"/>
  <c r="C20" i="3"/>
  <c r="C26" i="3" s="1"/>
  <c r="C6" i="3"/>
  <c r="C12" i="3" s="1"/>
  <c r="H19" i="3"/>
  <c r="H5" i="3"/>
  <c r="F16" i="4"/>
  <c r="F19" i="3"/>
  <c r="F5" i="3"/>
  <c r="E19" i="3"/>
  <c r="E5" i="3"/>
  <c r="D19" i="3"/>
  <c r="D5" i="3"/>
  <c r="C19" i="3"/>
  <c r="C5" i="3"/>
  <c r="H18" i="3"/>
  <c r="H4" i="3"/>
  <c r="G18" i="3"/>
  <c r="G4" i="3"/>
  <c r="F4" i="3"/>
  <c r="E18" i="3"/>
  <c r="E4" i="3"/>
  <c r="F5" i="1"/>
  <c r="F4" i="1"/>
  <c r="F3" i="1"/>
  <c r="F2" i="1"/>
  <c r="F7" i="7"/>
  <c r="F2" i="6"/>
  <c r="F22" i="5"/>
  <c r="E22" i="5"/>
  <c r="E9" i="4"/>
  <c r="E25" i="1"/>
  <c r="J22" i="3"/>
  <c r="J23" i="3"/>
  <c r="J7" i="3"/>
  <c r="J26" i="3" l="1"/>
  <c r="J21" i="3"/>
  <c r="J20" i="3"/>
  <c r="J6" i="3"/>
  <c r="J19" i="3"/>
  <c r="F25" i="1"/>
  <c r="J5" i="3"/>
  <c r="J12" i="3" l="1"/>
  <c r="F12" i="7"/>
  <c r="E12" i="7"/>
  <c r="F19" i="6"/>
  <c r="E19" i="6"/>
  <c r="F23" i="4"/>
  <c r="E23" i="4"/>
  <c r="F4" i="8"/>
  <c r="F18" i="3" s="1"/>
  <c r="F25" i="8"/>
  <c r="E25" i="8"/>
  <c r="K13" i="3" l="1"/>
  <c r="J14" i="3" s="1"/>
  <c r="J29" i="3" s="1"/>
  <c r="K27" i="3"/>
</calcChain>
</file>

<file path=xl/sharedStrings.xml><?xml version="1.0" encoding="utf-8"?>
<sst xmlns="http://schemas.openxmlformats.org/spreadsheetml/2006/main" count="757" uniqueCount="290">
  <si>
    <t>Ruimte nummer</t>
  </si>
  <si>
    <t>Soort ruimte</t>
  </si>
  <si>
    <t>naam ruimte</t>
  </si>
  <si>
    <t>verkeersruimte</t>
  </si>
  <si>
    <t>0.10</t>
  </si>
  <si>
    <t>0.12</t>
  </si>
  <si>
    <t>sanitaire ruimte</t>
  </si>
  <si>
    <t>kantoorruimte</t>
  </si>
  <si>
    <t>Vloersoort</t>
  </si>
  <si>
    <t>1.10</t>
  </si>
  <si>
    <t>1.16</t>
  </si>
  <si>
    <t>1.17</t>
  </si>
  <si>
    <t>1.18</t>
  </si>
  <si>
    <t>1.19</t>
  </si>
  <si>
    <t>1.21</t>
  </si>
  <si>
    <t>,</t>
  </si>
  <si>
    <t>technische ruimte</t>
  </si>
  <si>
    <r>
      <t>Opp BVO in m</t>
    </r>
    <r>
      <rPr>
        <b/>
        <sz val="14"/>
        <color theme="1"/>
        <rFont val="Calibri"/>
        <family val="2"/>
      </rPr>
      <t>² NIET in werkprog.</t>
    </r>
  </si>
  <si>
    <r>
      <t>Opp BVO in m</t>
    </r>
    <r>
      <rPr>
        <b/>
        <sz val="14"/>
        <color theme="1"/>
        <rFont val="Calibri"/>
        <family val="2"/>
      </rPr>
      <t>² WEL in werkprog.</t>
    </r>
  </si>
  <si>
    <t>BG</t>
  </si>
  <si>
    <t>1e</t>
  </si>
  <si>
    <t>totaal</t>
  </si>
  <si>
    <t>Ruimtesoort</t>
  </si>
  <si>
    <t>Lesruimte</t>
  </si>
  <si>
    <t>WEL in werkprogramma</t>
  </si>
  <si>
    <t>Niet in werkprogramma</t>
  </si>
  <si>
    <t>sportruimte</t>
  </si>
  <si>
    <t>etage</t>
  </si>
  <si>
    <t>Kelder</t>
  </si>
  <si>
    <t>Gang</t>
  </si>
  <si>
    <t>Lino</t>
  </si>
  <si>
    <t>Verkeersruimte</t>
  </si>
  <si>
    <t>Sportvloer</t>
  </si>
  <si>
    <t>Kleedruimte gym</t>
  </si>
  <si>
    <t>Sanitair</t>
  </si>
  <si>
    <t>Tegel</t>
  </si>
  <si>
    <t>Sanitair heren</t>
  </si>
  <si>
    <t>Sanitair dames</t>
  </si>
  <si>
    <t>Bergruimte gym</t>
  </si>
  <si>
    <t>Sportruimte</t>
  </si>
  <si>
    <t>Gymzaal</t>
  </si>
  <si>
    <t>Lift</t>
  </si>
  <si>
    <t>Begane grond</t>
  </si>
  <si>
    <t>Keuken</t>
  </si>
  <si>
    <t>Administratie/receptie</t>
  </si>
  <si>
    <t>Entree</t>
  </si>
  <si>
    <t>Schoonloopmat</t>
  </si>
  <si>
    <t>Hout</t>
  </si>
  <si>
    <t>Muzieklokaal</t>
  </si>
  <si>
    <t>Oefenruimte</t>
  </si>
  <si>
    <t>0.11</t>
  </si>
  <si>
    <t>Theaterzaal</t>
  </si>
  <si>
    <t>Bergruimte theaterzaal</t>
  </si>
  <si>
    <t>Danslokaal</t>
  </si>
  <si>
    <t>Parket</t>
  </si>
  <si>
    <t>Kleedruimte dans</t>
  </si>
  <si>
    <t>1.11</t>
  </si>
  <si>
    <t>Sanitair miva</t>
  </si>
  <si>
    <t>Kantoor repro</t>
  </si>
  <si>
    <t>Kantoor archief</t>
  </si>
  <si>
    <t>1.20</t>
  </si>
  <si>
    <t>Leslokaal</t>
  </si>
  <si>
    <t>2.10</t>
  </si>
  <si>
    <t>Sanitair docenten</t>
  </si>
  <si>
    <t>2.11</t>
  </si>
  <si>
    <t>2.12</t>
  </si>
  <si>
    <t>2.13</t>
  </si>
  <si>
    <t>3.11</t>
  </si>
  <si>
    <t>3.12</t>
  </si>
  <si>
    <t>3.13</t>
  </si>
  <si>
    <t>Ovenruimte</t>
  </si>
  <si>
    <t>4.10</t>
  </si>
  <si>
    <t>4.11</t>
  </si>
  <si>
    <t>Personeelskamer</t>
  </si>
  <si>
    <t>Onderdoorgang</t>
  </si>
  <si>
    <t>2e</t>
  </si>
  <si>
    <t>3e</t>
  </si>
  <si>
    <t>4e</t>
  </si>
  <si>
    <t>5e</t>
  </si>
  <si>
    <t>V.-101</t>
  </si>
  <si>
    <t>V.-102</t>
  </si>
  <si>
    <t>K-1.04</t>
  </si>
  <si>
    <t>K-1.04B</t>
  </si>
  <si>
    <t>K-1.05</t>
  </si>
  <si>
    <t>K-1.05B</t>
  </si>
  <si>
    <t>K-1.06</t>
  </si>
  <si>
    <t>K-1.06B</t>
  </si>
  <si>
    <t>K-1.03B</t>
  </si>
  <si>
    <t>K-1.03</t>
  </si>
  <si>
    <t>L</t>
  </si>
  <si>
    <t>1e etage</t>
  </si>
  <si>
    <t>2e etage</t>
  </si>
  <si>
    <t>3e etage</t>
  </si>
  <si>
    <t>4e etage</t>
  </si>
  <si>
    <t>5e etage</t>
  </si>
  <si>
    <t>Tr.-101</t>
  </si>
  <si>
    <t>K-1.01</t>
  </si>
  <si>
    <t>K-1.02</t>
  </si>
  <si>
    <t>B.-101</t>
  </si>
  <si>
    <t>B.-102</t>
  </si>
  <si>
    <t>B.-103</t>
  </si>
  <si>
    <t>B.-104</t>
  </si>
  <si>
    <t>B.-105</t>
  </si>
  <si>
    <t>B.-106</t>
  </si>
  <si>
    <t>B.-107</t>
  </si>
  <si>
    <r>
      <t>Trap</t>
    </r>
    <r>
      <rPr>
        <sz val="14"/>
        <color theme="1"/>
        <rFont val="Calibri"/>
        <family val="2"/>
      </rPr>
      <t>→ Fietsenstalling</t>
    </r>
  </si>
  <si>
    <t>beton</t>
  </si>
  <si>
    <t>Fietsenstalling 1</t>
  </si>
  <si>
    <t>Fietsenstalling 2</t>
  </si>
  <si>
    <t>Berging 1</t>
  </si>
  <si>
    <t>Berging 2</t>
  </si>
  <si>
    <t>Berging 3</t>
  </si>
  <si>
    <t>Berging 4</t>
  </si>
  <si>
    <t>Berging 5</t>
  </si>
  <si>
    <t>opslag</t>
  </si>
  <si>
    <t>Sanitaire ruimte</t>
  </si>
  <si>
    <t>Berging hal</t>
  </si>
  <si>
    <t>Berging gymzaal</t>
  </si>
  <si>
    <t>technische ruimte/opslag</t>
  </si>
  <si>
    <t>check</t>
  </si>
  <si>
    <t>Tr.001</t>
  </si>
  <si>
    <t>B.001</t>
  </si>
  <si>
    <t>V001</t>
  </si>
  <si>
    <t>Containeropslag</t>
  </si>
  <si>
    <t>Opslag</t>
  </si>
  <si>
    <t>Kantoorruimte</t>
  </si>
  <si>
    <t>Kantoor ruimte</t>
  </si>
  <si>
    <t>tegels</t>
  </si>
  <si>
    <t>Noodtrap NO</t>
  </si>
  <si>
    <t>steen</t>
  </si>
  <si>
    <t>Directiekamer</t>
  </si>
  <si>
    <t>0.03</t>
  </si>
  <si>
    <t>0.04</t>
  </si>
  <si>
    <t>0.05</t>
  </si>
  <si>
    <t>0.06</t>
  </si>
  <si>
    <t>Hal</t>
  </si>
  <si>
    <t>Tr.002</t>
  </si>
  <si>
    <t>0.07</t>
  </si>
  <si>
    <t>0.08</t>
  </si>
  <si>
    <t>Oefenruimte straatzijde</t>
  </si>
  <si>
    <t>0.09</t>
  </si>
  <si>
    <t>TO.001</t>
  </si>
  <si>
    <t>Toiletten H</t>
  </si>
  <si>
    <t>gietvloer</t>
  </si>
  <si>
    <t>TO.002</t>
  </si>
  <si>
    <t>Toiletten V</t>
  </si>
  <si>
    <t>B.003</t>
  </si>
  <si>
    <t>Noodtrap ZW</t>
  </si>
  <si>
    <t>Tr.004</t>
  </si>
  <si>
    <r>
      <t xml:space="preserve">Trap </t>
    </r>
    <r>
      <rPr>
        <sz val="14"/>
        <color theme="1"/>
        <rFont val="Calibri"/>
        <family val="2"/>
      </rPr>
      <t>→ fietsenkelder</t>
    </r>
  </si>
  <si>
    <t>1.01</t>
  </si>
  <si>
    <t>1.02</t>
  </si>
  <si>
    <t>1.03</t>
  </si>
  <si>
    <t>1.04</t>
  </si>
  <si>
    <t>1.05</t>
  </si>
  <si>
    <t>1.06</t>
  </si>
  <si>
    <t>Admi</t>
  </si>
  <si>
    <t>Counselor</t>
  </si>
  <si>
    <t>Roostermaker</t>
  </si>
  <si>
    <t>Deelschoolleider</t>
  </si>
  <si>
    <t>Adjunct/beleidsmedew</t>
  </si>
  <si>
    <t>Beleidsmedew</t>
  </si>
  <si>
    <t>Gang kantoren</t>
  </si>
  <si>
    <t>Centrale gang</t>
  </si>
  <si>
    <t>Tr.102</t>
  </si>
  <si>
    <t>Centrale Trap BG→ 1e</t>
  </si>
  <si>
    <t>Centrale Trap 1e →2e</t>
  </si>
  <si>
    <t>1.08</t>
  </si>
  <si>
    <t>1.09</t>
  </si>
  <si>
    <t>0.06A</t>
  </si>
  <si>
    <t>Vergader/ontvangst</t>
  </si>
  <si>
    <t>0.04B</t>
  </si>
  <si>
    <t>Balie</t>
  </si>
  <si>
    <t xml:space="preserve">Gang N/Z  </t>
  </si>
  <si>
    <t>CV/LBK</t>
  </si>
  <si>
    <t>TO.102</t>
  </si>
  <si>
    <t>TO.101</t>
  </si>
  <si>
    <t>Kantoor conciërge</t>
  </si>
  <si>
    <t>V.103</t>
  </si>
  <si>
    <t>V.101</t>
  </si>
  <si>
    <t>V.102</t>
  </si>
  <si>
    <t>V.104</t>
  </si>
  <si>
    <t>Tr.104</t>
  </si>
  <si>
    <t>Tr.105</t>
  </si>
  <si>
    <t>Noodtrapportaal zuid</t>
  </si>
  <si>
    <t>Noodtrap 1e → BG</t>
  </si>
  <si>
    <t>MER</t>
  </si>
  <si>
    <t>serverruimte</t>
  </si>
  <si>
    <t>Stilteruimte</t>
  </si>
  <si>
    <t>Flexplek</t>
  </si>
  <si>
    <t>Vergaderruimte</t>
  </si>
  <si>
    <t>Tr.201</t>
  </si>
  <si>
    <t>Noodtrapportaal NO</t>
  </si>
  <si>
    <t>Tr.101</t>
  </si>
  <si>
    <t>Beton</t>
  </si>
  <si>
    <t>2.04</t>
  </si>
  <si>
    <t>2.03</t>
  </si>
  <si>
    <t>2.02</t>
  </si>
  <si>
    <t>2.01</t>
  </si>
  <si>
    <t>V.201</t>
  </si>
  <si>
    <t>portaal vluchtroute NO</t>
  </si>
  <si>
    <t>V.202</t>
  </si>
  <si>
    <t>Leerling terras</t>
  </si>
  <si>
    <t>V.203</t>
  </si>
  <si>
    <t>TO.201</t>
  </si>
  <si>
    <t>TO.202</t>
  </si>
  <si>
    <t>TO.203</t>
  </si>
  <si>
    <t>Tr.202</t>
  </si>
  <si>
    <t>Centrale trap 1e → 2e</t>
  </si>
  <si>
    <t>Centrale trap 2e → 3e</t>
  </si>
  <si>
    <t>Centrale trap BG → 1e</t>
  </si>
  <si>
    <t>Tr.203</t>
  </si>
  <si>
    <t>Uitgifte balie</t>
  </si>
  <si>
    <t>B.202</t>
  </si>
  <si>
    <t>Opslag Keuken</t>
  </si>
  <si>
    <t>B.201</t>
  </si>
  <si>
    <t>berging hal</t>
  </si>
  <si>
    <t>lino</t>
  </si>
  <si>
    <t>Centrale hal + zitjes</t>
  </si>
  <si>
    <t>Tr. 204</t>
  </si>
  <si>
    <t>Noodtrapportaal ZW</t>
  </si>
  <si>
    <t>Tr.301</t>
  </si>
  <si>
    <t>3.04</t>
  </si>
  <si>
    <t>3.03</t>
  </si>
  <si>
    <t>V.301</t>
  </si>
  <si>
    <t>V.302</t>
  </si>
  <si>
    <t>Lokaal 3.4</t>
  </si>
  <si>
    <t>Lokaal 3.3</t>
  </si>
  <si>
    <t>3.01</t>
  </si>
  <si>
    <t>3.02</t>
  </si>
  <si>
    <t>Centrale Hal +gang</t>
  </si>
  <si>
    <t>TO.301</t>
  </si>
  <si>
    <t>TO.302</t>
  </si>
  <si>
    <t>TO.303</t>
  </si>
  <si>
    <t>Tr.302</t>
  </si>
  <si>
    <t>Tr.303</t>
  </si>
  <si>
    <t>Tr.304</t>
  </si>
  <si>
    <t>Centrale trap 3e → 4e</t>
  </si>
  <si>
    <t>Tr.103</t>
  </si>
  <si>
    <t>3.11B</t>
  </si>
  <si>
    <t>doorgang naar D 4</t>
  </si>
  <si>
    <t>3.10</t>
  </si>
  <si>
    <t>teamcoordinator</t>
  </si>
  <si>
    <t>Decanen</t>
  </si>
  <si>
    <t>Domein 4</t>
  </si>
  <si>
    <t>Toilet docenten</t>
  </si>
  <si>
    <t>3.06 LAB</t>
  </si>
  <si>
    <t>lab</t>
  </si>
  <si>
    <t>labkantoor</t>
  </si>
  <si>
    <t>Tr.401</t>
  </si>
  <si>
    <t>V.401</t>
  </si>
  <si>
    <t>4.04</t>
  </si>
  <si>
    <t>Leslokaal D4C</t>
  </si>
  <si>
    <t>V.402</t>
  </si>
  <si>
    <t>4.03</t>
  </si>
  <si>
    <t>Lesruimte D4B</t>
  </si>
  <si>
    <t>4.01</t>
  </si>
  <si>
    <t>Lesruimte D4A</t>
  </si>
  <si>
    <t>TO.401</t>
  </si>
  <si>
    <t>TO.402</t>
  </si>
  <si>
    <t>TO.403</t>
  </si>
  <si>
    <t>Tr.403</t>
  </si>
  <si>
    <t>Centrale trap 4e → 5e</t>
  </si>
  <si>
    <t>hout</t>
  </si>
  <si>
    <t>Tr.402</t>
  </si>
  <si>
    <t>Handenarbeidlokaal</t>
  </si>
  <si>
    <t>4.10B</t>
  </si>
  <si>
    <t>Atelier IVKO</t>
  </si>
  <si>
    <t>Tr.404</t>
  </si>
  <si>
    <t>4.08</t>
  </si>
  <si>
    <t>Systeembeheer</t>
  </si>
  <si>
    <t>Tr.501</t>
  </si>
  <si>
    <t>Centrale Trap 4e→ 5e</t>
  </si>
  <si>
    <t>V.501</t>
  </si>
  <si>
    <t>TO.501</t>
  </si>
  <si>
    <t>TO.502</t>
  </si>
  <si>
    <t>5.01</t>
  </si>
  <si>
    <t>TO.503</t>
  </si>
  <si>
    <t>SP</t>
  </si>
  <si>
    <t>Schoolplein</t>
  </si>
  <si>
    <t>Tr.502</t>
  </si>
  <si>
    <t>SP doc</t>
  </si>
  <si>
    <t>dakterras Docenten</t>
  </si>
  <si>
    <t>Tr.003b</t>
  </si>
  <si>
    <t>Tr.-102</t>
  </si>
  <si>
    <t>Centrale trap Kelder → BG</t>
  </si>
  <si>
    <t>Tr.003a</t>
  </si>
  <si>
    <t>Centrale trap kelder → BG</t>
  </si>
  <si>
    <t>Toilet Doc</t>
  </si>
  <si>
    <t>Doc kamer +sanitair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</si>
</sst>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  <scheme val="minor"/>
    </font>
    <font>
      <sz val="14"/>
      <color theme="1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10" fillId="0" borderId="0"/>
  </cellStyleXfs>
  <cellXfs count="58">
    <xf numFmtId="0" fontId="0" fillId="0" borderId="0" xfId="0"/>
    <xf numFmtId="0" fontId="3" fillId="0" borderId="0" xfId="0" applyFont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5" xfId="0" applyFont="1" applyBorder="1"/>
    <xf numFmtId="0" fontId="6" fillId="0" borderId="0" xfId="0" applyFont="1"/>
    <xf numFmtId="0" fontId="7" fillId="0" borderId="7" xfId="0" applyFont="1" applyBorder="1"/>
    <xf numFmtId="0" fontId="5" fillId="0" borderId="13" xfId="0" applyFont="1" applyBorder="1" applyAlignment="1">
      <alignment horizontal="center"/>
    </xf>
    <xf numFmtId="0" fontId="0" fillId="0" borderId="10" xfId="0" applyBorder="1"/>
    <xf numFmtId="0" fontId="4" fillId="0" borderId="0" xfId="0" applyFont="1"/>
    <xf numFmtId="0" fontId="8" fillId="0" borderId="0" xfId="0" applyFont="1"/>
    <xf numFmtId="43" fontId="1" fillId="0" borderId="3" xfId="1" applyFont="1" applyBorder="1" applyAlignment="1">
      <alignment horizontal="center" vertical="center" wrapText="1"/>
    </xf>
    <xf numFmtId="43" fontId="3" fillId="0" borderId="0" xfId="1" applyFont="1"/>
    <xf numFmtId="0" fontId="1" fillId="0" borderId="2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/>
    </xf>
    <xf numFmtId="49" fontId="11" fillId="0" borderId="1" xfId="2" applyNumberFormat="1" applyFont="1" applyBorder="1" applyAlignment="1">
      <alignment horizontal="center" vertical="center"/>
    </xf>
    <xf numFmtId="164" fontId="11" fillId="0" borderId="1" xfId="1" applyNumberFormat="1" applyFont="1" applyBorder="1" applyAlignment="1">
      <alignment horizontal="center"/>
    </xf>
    <xf numFmtId="0" fontId="11" fillId="0" borderId="1" xfId="2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center" vertical="center" wrapText="1"/>
    </xf>
    <xf numFmtId="164" fontId="0" fillId="0" borderId="0" xfId="1" applyNumberFormat="1" applyFont="1"/>
    <xf numFmtId="164" fontId="1" fillId="0" borderId="0" xfId="1" applyNumberFormat="1" applyFont="1"/>
    <xf numFmtId="0" fontId="3" fillId="2" borderId="14" xfId="0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/>
    </xf>
    <xf numFmtId="164" fontId="1" fillId="0" borderId="0" xfId="0" applyNumberFormat="1" applyFont="1"/>
    <xf numFmtId="0" fontId="5" fillId="0" borderId="0" xfId="0" applyFont="1" applyAlignment="1">
      <alignment horizontal="center"/>
    </xf>
    <xf numFmtId="0" fontId="14" fillId="0" borderId="0" xfId="0" applyFont="1"/>
    <xf numFmtId="43" fontId="6" fillId="0" borderId="0" xfId="1" applyFont="1"/>
    <xf numFmtId="43" fontId="14" fillId="0" borderId="0" xfId="0" applyNumberFormat="1" applyFont="1"/>
    <xf numFmtId="43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49" fontId="11" fillId="2" borderId="1" xfId="2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0" xfId="1" applyNumberFormat="1" applyFont="1"/>
    <xf numFmtId="0" fontId="3" fillId="0" borderId="15" xfId="0" applyFont="1" applyBorder="1" applyAlignment="1">
      <alignment horizontal="center" vertical="center" wrapText="1"/>
    </xf>
    <xf numFmtId="164" fontId="9" fillId="0" borderId="16" xfId="1" applyNumberFormat="1" applyFont="1" applyBorder="1" applyAlignment="1">
      <alignment horizontal="center"/>
    </xf>
    <xf numFmtId="164" fontId="9" fillId="0" borderId="17" xfId="1" applyNumberFormat="1" applyFont="1" applyBorder="1" applyAlignment="1">
      <alignment horizontal="center"/>
    </xf>
    <xf numFmtId="164" fontId="9" fillId="0" borderId="18" xfId="1" applyNumberFormat="1" applyFont="1" applyBorder="1" applyAlignment="1">
      <alignment horizontal="center"/>
    </xf>
    <xf numFmtId="164" fontId="9" fillId="0" borderId="1" xfId="1" applyNumberFormat="1" applyFont="1" applyBorder="1"/>
    <xf numFmtId="164" fontId="9" fillId="0" borderId="10" xfId="1" applyNumberFormat="1" applyFont="1" applyBorder="1"/>
    <xf numFmtId="164" fontId="9" fillId="0" borderId="6" xfId="1" applyNumberFormat="1" applyFont="1" applyBorder="1"/>
    <xf numFmtId="1" fontId="0" fillId="0" borderId="1" xfId="0" applyNumberFormat="1" applyBorder="1"/>
    <xf numFmtId="1" fontId="0" fillId="0" borderId="10" xfId="0" applyNumberFormat="1" applyBorder="1"/>
    <xf numFmtId="1" fontId="0" fillId="0" borderId="6" xfId="0" applyNumberFormat="1" applyBorder="1"/>
    <xf numFmtId="164" fontId="6" fillId="0" borderId="8" xfId="1" applyNumberFormat="1" applyFont="1" applyBorder="1"/>
    <xf numFmtId="164" fontId="6" fillId="0" borderId="9" xfId="1" applyNumberFormat="1" applyFont="1" applyBorder="1"/>
    <xf numFmtId="164" fontId="0" fillId="0" borderId="0" xfId="1" applyNumberFormat="1" applyFont="1" applyBorder="1"/>
    <xf numFmtId="0" fontId="1" fillId="0" borderId="0" xfId="0" applyFont="1" applyAlignment="1">
      <alignment horizontal="center"/>
    </xf>
  </cellXfs>
  <cellStyles count="3">
    <cellStyle name="Komma" xfId="1" builtinId="3"/>
    <cellStyle name="Standaard" xfId="0" builtinId="0"/>
    <cellStyle name="Standaard_Blad1" xfId="2" xr:uid="{A253F720-22A3-4324-BAA2-5E3422F393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ED8C-F861-4FFC-B8BB-91E0A6186570}">
  <dimension ref="A1:G25"/>
  <sheetViews>
    <sheetView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9.7109375" customWidth="1"/>
    <col min="3" max="3" width="33.85546875" customWidth="1"/>
    <col min="4" max="4" width="23.28515625" customWidth="1"/>
    <col min="5" max="5" width="21.85546875" customWidth="1"/>
    <col min="6" max="6" width="21.7109375" customWidth="1"/>
    <col min="7" max="7" width="23.85546875" customWidth="1"/>
  </cols>
  <sheetData>
    <row r="1" spans="1:7" s="3" customFormat="1" ht="63.75" customHeight="1" x14ac:dyDescent="0.3">
      <c r="A1" s="20" t="s">
        <v>27</v>
      </c>
      <c r="B1" s="4" t="s">
        <v>0</v>
      </c>
      <c r="C1" s="4" t="s">
        <v>2</v>
      </c>
      <c r="D1" s="4" t="s">
        <v>1</v>
      </c>
      <c r="E1" s="18" t="s">
        <v>18</v>
      </c>
      <c r="F1" s="18" t="s">
        <v>17</v>
      </c>
      <c r="G1" s="5" t="s">
        <v>8</v>
      </c>
    </row>
    <row r="2" spans="1:7" s="27" customFormat="1" ht="18.75" x14ac:dyDescent="0.3">
      <c r="A2" s="21" t="s">
        <v>28</v>
      </c>
      <c r="B2" s="32" t="s">
        <v>95</v>
      </c>
      <c r="C2" s="26" t="s">
        <v>105</v>
      </c>
      <c r="D2" s="26" t="s">
        <v>31</v>
      </c>
      <c r="E2" s="29"/>
      <c r="F2" s="29">
        <v>60</v>
      </c>
      <c r="G2" s="28" t="s">
        <v>106</v>
      </c>
    </row>
    <row r="3" spans="1:7" s="27" customFormat="1" ht="18.75" x14ac:dyDescent="0.3">
      <c r="A3" s="21" t="s">
        <v>28</v>
      </c>
      <c r="B3" s="32" t="s">
        <v>96</v>
      </c>
      <c r="C3" s="26" t="s">
        <v>107</v>
      </c>
      <c r="D3" s="26" t="s">
        <v>31</v>
      </c>
      <c r="E3" s="29"/>
      <c r="F3" s="29">
        <v>139</v>
      </c>
      <c r="G3" s="28" t="s">
        <v>106</v>
      </c>
    </row>
    <row r="4" spans="1:7" s="1" customFormat="1" ht="18.75" x14ac:dyDescent="0.3">
      <c r="A4" s="21" t="s">
        <v>28</v>
      </c>
      <c r="B4" s="33" t="s">
        <v>97</v>
      </c>
      <c r="C4" s="21" t="s">
        <v>108</v>
      </c>
      <c r="D4" s="21" t="s">
        <v>31</v>
      </c>
      <c r="E4" s="23"/>
      <c r="F4" s="23">
        <f>196-F5-F6-F7-F8-F9-F10</f>
        <v>161</v>
      </c>
      <c r="G4" s="21" t="s">
        <v>106</v>
      </c>
    </row>
    <row r="5" spans="1:7" s="1" customFormat="1" ht="18.75" x14ac:dyDescent="0.3">
      <c r="A5" s="21" t="s">
        <v>28</v>
      </c>
      <c r="B5" s="33" t="s">
        <v>98</v>
      </c>
      <c r="C5" s="21" t="s">
        <v>109</v>
      </c>
      <c r="D5" s="21" t="s">
        <v>114</v>
      </c>
      <c r="E5" s="23"/>
      <c r="F5" s="23">
        <v>5</v>
      </c>
      <c r="G5" s="21" t="s">
        <v>106</v>
      </c>
    </row>
    <row r="6" spans="1:7" s="1" customFormat="1" ht="18.75" x14ac:dyDescent="0.3">
      <c r="A6" s="21" t="s">
        <v>28</v>
      </c>
      <c r="B6" s="33" t="s">
        <v>99</v>
      </c>
      <c r="C6" s="21" t="s">
        <v>110</v>
      </c>
      <c r="D6" s="21" t="s">
        <v>114</v>
      </c>
      <c r="E6" s="23"/>
      <c r="F6" s="23">
        <v>5</v>
      </c>
      <c r="G6" s="21" t="s">
        <v>106</v>
      </c>
    </row>
    <row r="7" spans="1:7" s="1" customFormat="1" ht="18.75" x14ac:dyDescent="0.3">
      <c r="A7" s="21" t="s">
        <v>28</v>
      </c>
      <c r="B7" s="33" t="s">
        <v>100</v>
      </c>
      <c r="C7" s="21" t="s">
        <v>111</v>
      </c>
      <c r="D7" s="21" t="s">
        <v>114</v>
      </c>
      <c r="E7" s="23"/>
      <c r="F7" s="23">
        <v>5</v>
      </c>
      <c r="G7" s="21" t="s">
        <v>106</v>
      </c>
    </row>
    <row r="8" spans="1:7" s="1" customFormat="1" ht="18.75" x14ac:dyDescent="0.3">
      <c r="A8" s="21" t="s">
        <v>28</v>
      </c>
      <c r="B8" s="33" t="s">
        <v>101</v>
      </c>
      <c r="C8" s="21" t="s">
        <v>112</v>
      </c>
      <c r="D8" s="21" t="s">
        <v>114</v>
      </c>
      <c r="E8" s="23"/>
      <c r="F8" s="23">
        <v>4</v>
      </c>
      <c r="G8" s="21" t="s">
        <v>106</v>
      </c>
    </row>
    <row r="9" spans="1:7" s="1" customFormat="1" ht="18.75" x14ac:dyDescent="0.3">
      <c r="A9" s="21" t="s">
        <v>28</v>
      </c>
      <c r="B9" s="33" t="s">
        <v>102</v>
      </c>
      <c r="C9" s="21" t="s">
        <v>113</v>
      </c>
      <c r="D9" s="21" t="s">
        <v>114</v>
      </c>
      <c r="E9" s="23"/>
      <c r="F9" s="23">
        <v>6</v>
      </c>
      <c r="G9" s="21" t="s">
        <v>106</v>
      </c>
    </row>
    <row r="10" spans="1:7" s="1" customFormat="1" ht="18.75" x14ac:dyDescent="0.3">
      <c r="A10" s="21" t="s">
        <v>28</v>
      </c>
      <c r="B10" s="33" t="s">
        <v>103</v>
      </c>
      <c r="C10" s="21" t="s">
        <v>117</v>
      </c>
      <c r="D10" s="21" t="s">
        <v>114</v>
      </c>
      <c r="E10" s="23"/>
      <c r="F10" s="23">
        <v>10</v>
      </c>
      <c r="G10" s="21" t="s">
        <v>106</v>
      </c>
    </row>
    <row r="11" spans="1:7" s="1" customFormat="1" ht="18.75" x14ac:dyDescent="0.3">
      <c r="A11" s="21" t="s">
        <v>28</v>
      </c>
      <c r="B11" s="33" t="s">
        <v>104</v>
      </c>
      <c r="C11" s="21" t="s">
        <v>116</v>
      </c>
      <c r="D11" s="21" t="s">
        <v>114</v>
      </c>
      <c r="E11" s="23"/>
      <c r="F11" s="23">
        <v>8</v>
      </c>
      <c r="G11" s="21" t="s">
        <v>106</v>
      </c>
    </row>
    <row r="12" spans="1:7" s="1" customFormat="1" ht="18.75" x14ac:dyDescent="0.3">
      <c r="A12" s="21" t="s">
        <v>28</v>
      </c>
      <c r="B12" s="21" t="s">
        <v>79</v>
      </c>
      <c r="C12" s="21" t="s">
        <v>29</v>
      </c>
      <c r="D12" s="21" t="s">
        <v>31</v>
      </c>
      <c r="E12" s="23">
        <v>32</v>
      </c>
      <c r="F12" s="23"/>
      <c r="G12" s="21" t="s">
        <v>30</v>
      </c>
    </row>
    <row r="13" spans="1:7" s="1" customFormat="1" ht="18.75" x14ac:dyDescent="0.3">
      <c r="A13" s="21" t="s">
        <v>28</v>
      </c>
      <c r="B13" s="26" t="s">
        <v>284</v>
      </c>
      <c r="C13" s="21" t="s">
        <v>285</v>
      </c>
      <c r="D13" s="21" t="s">
        <v>31</v>
      </c>
      <c r="E13" s="23">
        <v>10</v>
      </c>
      <c r="F13" s="23"/>
      <c r="G13" s="21" t="s">
        <v>129</v>
      </c>
    </row>
    <row r="14" spans="1:7" s="1" customFormat="1" ht="18.75" x14ac:dyDescent="0.3">
      <c r="A14" s="21" t="s">
        <v>28</v>
      </c>
      <c r="B14" s="21" t="s">
        <v>80</v>
      </c>
      <c r="C14" s="21" t="s">
        <v>29</v>
      </c>
      <c r="D14" s="21" t="s">
        <v>31</v>
      </c>
      <c r="E14" s="23">
        <v>17</v>
      </c>
      <c r="F14" s="23"/>
      <c r="G14" s="21" t="s">
        <v>32</v>
      </c>
    </row>
    <row r="15" spans="1:7" s="1" customFormat="1" ht="18.75" x14ac:dyDescent="0.3">
      <c r="A15" s="21" t="s">
        <v>28</v>
      </c>
      <c r="B15" s="21" t="s">
        <v>81</v>
      </c>
      <c r="C15" s="21" t="s">
        <v>289</v>
      </c>
      <c r="D15" s="21" t="s">
        <v>115</v>
      </c>
      <c r="E15" s="23">
        <v>5</v>
      </c>
      <c r="F15" s="23"/>
      <c r="G15" s="21" t="s">
        <v>32</v>
      </c>
    </row>
    <row r="16" spans="1:7" s="1" customFormat="1" ht="18.75" x14ac:dyDescent="0.3">
      <c r="A16" s="21" t="s">
        <v>28</v>
      </c>
      <c r="B16" s="22" t="s">
        <v>82</v>
      </c>
      <c r="C16" s="21" t="s">
        <v>34</v>
      </c>
      <c r="D16" s="21" t="s">
        <v>115</v>
      </c>
      <c r="E16" s="23">
        <v>5</v>
      </c>
      <c r="F16" s="23"/>
      <c r="G16" s="21" t="s">
        <v>35</v>
      </c>
    </row>
    <row r="17" spans="1:7" s="1" customFormat="1" ht="18.75" x14ac:dyDescent="0.3">
      <c r="A17" s="21" t="s">
        <v>28</v>
      </c>
      <c r="B17" s="22" t="s">
        <v>83</v>
      </c>
      <c r="C17" s="21" t="s">
        <v>33</v>
      </c>
      <c r="D17" s="21" t="s">
        <v>115</v>
      </c>
      <c r="E17" s="23">
        <v>16</v>
      </c>
      <c r="F17" s="23"/>
      <c r="G17" s="21" t="s">
        <v>32</v>
      </c>
    </row>
    <row r="18" spans="1:7" s="1" customFormat="1" ht="18.75" x14ac:dyDescent="0.3">
      <c r="A18" s="21" t="s">
        <v>28</v>
      </c>
      <c r="B18" s="22" t="s">
        <v>84</v>
      </c>
      <c r="C18" s="21" t="s">
        <v>36</v>
      </c>
      <c r="D18" s="21" t="s">
        <v>115</v>
      </c>
      <c r="E18" s="23">
        <v>8</v>
      </c>
      <c r="F18" s="23"/>
      <c r="G18" s="21" t="s">
        <v>35</v>
      </c>
    </row>
    <row r="19" spans="1:7" s="1" customFormat="1" ht="18.75" x14ac:dyDescent="0.3">
      <c r="A19" s="21" t="s">
        <v>28</v>
      </c>
      <c r="B19" s="22" t="s">
        <v>85</v>
      </c>
      <c r="C19" s="21" t="s">
        <v>33</v>
      </c>
      <c r="D19" s="21" t="s">
        <v>115</v>
      </c>
      <c r="E19" s="23">
        <v>18</v>
      </c>
      <c r="F19" s="23"/>
      <c r="G19" s="21" t="s">
        <v>32</v>
      </c>
    </row>
    <row r="20" spans="1:7" s="1" customFormat="1" ht="18.75" x14ac:dyDescent="0.3">
      <c r="A20" s="21" t="s">
        <v>28</v>
      </c>
      <c r="B20" s="22" t="s">
        <v>86</v>
      </c>
      <c r="C20" s="21" t="s">
        <v>37</v>
      </c>
      <c r="D20" s="21" t="s">
        <v>115</v>
      </c>
      <c r="E20" s="23">
        <v>9</v>
      </c>
      <c r="F20" s="23"/>
      <c r="G20" s="21" t="s">
        <v>35</v>
      </c>
    </row>
    <row r="21" spans="1:7" s="1" customFormat="1" ht="18.75" x14ac:dyDescent="0.3">
      <c r="A21" s="21" t="s">
        <v>28</v>
      </c>
      <c r="B21" s="22" t="s">
        <v>87</v>
      </c>
      <c r="C21" s="21" t="s">
        <v>38</v>
      </c>
      <c r="D21" s="21" t="s">
        <v>39</v>
      </c>
      <c r="E21" s="23">
        <v>35</v>
      </c>
      <c r="F21" s="23"/>
      <c r="G21" s="21" t="s">
        <v>32</v>
      </c>
    </row>
    <row r="22" spans="1:7" s="1" customFormat="1" ht="18.75" x14ac:dyDescent="0.3">
      <c r="A22" s="21" t="s">
        <v>28</v>
      </c>
      <c r="B22" s="22" t="s">
        <v>88</v>
      </c>
      <c r="C22" s="21" t="s">
        <v>40</v>
      </c>
      <c r="D22" s="21" t="s">
        <v>39</v>
      </c>
      <c r="E22" s="23">
        <v>252</v>
      </c>
      <c r="F22" s="23"/>
      <c r="G22" s="21" t="s">
        <v>32</v>
      </c>
    </row>
    <row r="23" spans="1:7" s="1" customFormat="1" ht="18.75" x14ac:dyDescent="0.3">
      <c r="A23" s="21" t="s">
        <v>28</v>
      </c>
      <c r="B23" s="22" t="s">
        <v>89</v>
      </c>
      <c r="C23" s="21" t="s">
        <v>41</v>
      </c>
      <c r="D23" s="21" t="s">
        <v>31</v>
      </c>
      <c r="E23" s="23">
        <v>5</v>
      </c>
      <c r="F23" s="23"/>
      <c r="G23" s="21" t="s">
        <v>30</v>
      </c>
    </row>
    <row r="24" spans="1:7" x14ac:dyDescent="0.25">
      <c r="E24" s="30"/>
      <c r="F24" s="30"/>
    </row>
    <row r="25" spans="1:7" ht="18.75" x14ac:dyDescent="0.3">
      <c r="E25" s="31">
        <f>SUM(E2:E23)</f>
        <v>412</v>
      </c>
      <c r="F25" s="31">
        <f>SUM(F2:F23)</f>
        <v>403</v>
      </c>
    </row>
  </sheetData>
  <autoFilter ref="A1:G1" xr:uid="{AA15ED8C-F861-4FFC-B8BB-91E0A6186570}"/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9.140625" defaultRowHeight="18.75" x14ac:dyDescent="0.3"/>
  <cols>
    <col min="1" max="1" width="16.5703125" style="1" bestFit="1" customWidth="1"/>
    <col min="2" max="2" width="20" style="1" bestFit="1" customWidth="1"/>
    <col min="3" max="3" width="29.42578125" style="1" customWidth="1"/>
    <col min="4" max="4" width="26.28515625" style="1" customWidth="1"/>
    <col min="5" max="5" width="18.140625" style="19" bestFit="1" customWidth="1"/>
    <col min="6" max="6" width="18.140625" style="19" customWidth="1"/>
    <col min="7" max="7" width="24.140625" style="1" customWidth="1"/>
    <col min="8" max="16384" width="9.140625" style="1"/>
  </cols>
  <sheetData>
    <row r="1" spans="1:7" s="3" customFormat="1" ht="56.25" x14ac:dyDescent="0.3">
      <c r="A1" s="20" t="s">
        <v>27</v>
      </c>
      <c r="B1" s="4" t="s">
        <v>0</v>
      </c>
      <c r="C1" s="4" t="s">
        <v>2</v>
      </c>
      <c r="D1" s="4" t="s">
        <v>1</v>
      </c>
      <c r="E1" s="18" t="s">
        <v>18</v>
      </c>
      <c r="F1" s="18" t="s">
        <v>17</v>
      </c>
      <c r="G1" s="5" t="s">
        <v>8</v>
      </c>
    </row>
    <row r="2" spans="1:7" s="27" customFormat="1" x14ac:dyDescent="0.3">
      <c r="A2" s="21" t="s">
        <v>42</v>
      </c>
      <c r="B2" s="40" t="s">
        <v>120</v>
      </c>
      <c r="C2" s="28" t="s">
        <v>128</v>
      </c>
      <c r="D2" s="28" t="s">
        <v>31</v>
      </c>
      <c r="E2" s="42"/>
      <c r="F2" s="42">
        <f>1.8*3.5</f>
        <v>6.3</v>
      </c>
      <c r="G2" s="28" t="s">
        <v>129</v>
      </c>
    </row>
    <row r="3" spans="1:7" s="27" customFormat="1" x14ac:dyDescent="0.3">
      <c r="A3" s="21" t="s">
        <v>42</v>
      </c>
      <c r="B3" s="40" t="s">
        <v>121</v>
      </c>
      <c r="C3" s="28" t="s">
        <v>123</v>
      </c>
      <c r="D3" s="28" t="s">
        <v>124</v>
      </c>
      <c r="E3" s="42"/>
      <c r="F3" s="42">
        <f>2.2*3.3</f>
        <v>7.26</v>
      </c>
      <c r="G3" s="28" t="s">
        <v>127</v>
      </c>
    </row>
    <row r="4" spans="1:7" s="27" customFormat="1" x14ac:dyDescent="0.3">
      <c r="A4" s="21" t="s">
        <v>42</v>
      </c>
      <c r="B4" s="40" t="s">
        <v>122</v>
      </c>
      <c r="C4" s="28" t="s">
        <v>74</v>
      </c>
      <c r="D4" s="28" t="s">
        <v>31</v>
      </c>
      <c r="E4" s="42"/>
      <c r="F4" s="42">
        <f>2.8*7</f>
        <v>19.599999999999998</v>
      </c>
      <c r="G4" s="28" t="s">
        <v>127</v>
      </c>
    </row>
    <row r="5" spans="1:7" s="27" customFormat="1" x14ac:dyDescent="0.3">
      <c r="A5" s="21" t="s">
        <v>42</v>
      </c>
      <c r="B5" s="40" t="s">
        <v>136</v>
      </c>
      <c r="C5" s="28" t="s">
        <v>149</v>
      </c>
      <c r="D5" s="28" t="s">
        <v>31</v>
      </c>
      <c r="E5" s="42"/>
      <c r="F5" s="42">
        <f>2.6*5</f>
        <v>13</v>
      </c>
      <c r="G5" s="28" t="s">
        <v>129</v>
      </c>
    </row>
    <row r="6" spans="1:7" x14ac:dyDescent="0.3">
      <c r="A6" s="21" t="s">
        <v>42</v>
      </c>
      <c r="B6" s="22" t="s">
        <v>131</v>
      </c>
      <c r="C6" s="21" t="s">
        <v>130</v>
      </c>
      <c r="D6" s="21" t="s">
        <v>125</v>
      </c>
      <c r="E6" s="23">
        <v>17</v>
      </c>
      <c r="F6" s="23"/>
      <c r="G6" s="21" t="s">
        <v>30</v>
      </c>
    </row>
    <row r="7" spans="1:7" x14ac:dyDescent="0.3">
      <c r="A7" s="21" t="s">
        <v>42</v>
      </c>
      <c r="B7" s="22" t="s">
        <v>132</v>
      </c>
      <c r="C7" s="21" t="s">
        <v>170</v>
      </c>
      <c r="D7" s="21" t="s">
        <v>125</v>
      </c>
      <c r="E7" s="23">
        <v>12</v>
      </c>
      <c r="F7" s="23"/>
      <c r="G7" s="21"/>
    </row>
    <row r="8" spans="1:7" x14ac:dyDescent="0.3">
      <c r="A8" s="21" t="s">
        <v>42</v>
      </c>
      <c r="B8" s="22" t="s">
        <v>171</v>
      </c>
      <c r="C8" s="21" t="s">
        <v>172</v>
      </c>
      <c r="D8" s="21" t="s">
        <v>125</v>
      </c>
      <c r="E8" s="23">
        <v>12</v>
      </c>
      <c r="F8" s="23"/>
      <c r="G8" s="21" t="s">
        <v>30</v>
      </c>
    </row>
    <row r="9" spans="1:7" x14ac:dyDescent="0.3">
      <c r="A9" s="21" t="s">
        <v>42</v>
      </c>
      <c r="B9" s="22" t="s">
        <v>133</v>
      </c>
      <c r="C9" s="21" t="s">
        <v>44</v>
      </c>
      <c r="D9" s="21" t="s">
        <v>125</v>
      </c>
      <c r="E9" s="23">
        <v>15</v>
      </c>
      <c r="F9" s="23"/>
      <c r="G9" s="21" t="s">
        <v>30</v>
      </c>
    </row>
    <row r="10" spans="1:7" x14ac:dyDescent="0.3">
      <c r="A10" s="21" t="s">
        <v>42</v>
      </c>
      <c r="B10" s="22" t="s">
        <v>169</v>
      </c>
      <c r="C10" s="21" t="s">
        <v>45</v>
      </c>
      <c r="D10" s="21" t="s">
        <v>31</v>
      </c>
      <c r="E10" s="23">
        <v>17</v>
      </c>
      <c r="F10" s="23"/>
      <c r="G10" s="21" t="s">
        <v>46</v>
      </c>
    </row>
    <row r="11" spans="1:7" x14ac:dyDescent="0.3">
      <c r="A11" s="21" t="s">
        <v>42</v>
      </c>
      <c r="B11" s="22" t="s">
        <v>134</v>
      </c>
      <c r="C11" s="21" t="s">
        <v>135</v>
      </c>
      <c r="D11" s="21" t="s">
        <v>31</v>
      </c>
      <c r="E11" s="23">
        <v>58</v>
      </c>
      <c r="F11" s="23"/>
      <c r="G11" s="21" t="s">
        <v>30</v>
      </c>
    </row>
    <row r="12" spans="1:7" x14ac:dyDescent="0.3">
      <c r="A12" s="21" t="s">
        <v>42</v>
      </c>
      <c r="B12" s="22" t="s">
        <v>141</v>
      </c>
      <c r="C12" s="21" t="s">
        <v>142</v>
      </c>
      <c r="D12" s="21" t="s">
        <v>115</v>
      </c>
      <c r="E12" s="23">
        <v>7</v>
      </c>
      <c r="F12" s="23"/>
      <c r="G12" s="21" t="s">
        <v>143</v>
      </c>
    </row>
    <row r="13" spans="1:7" x14ac:dyDescent="0.3">
      <c r="A13" s="21" t="s">
        <v>42</v>
      </c>
      <c r="B13" s="22" t="s">
        <v>144</v>
      </c>
      <c r="C13" s="21" t="s">
        <v>145</v>
      </c>
      <c r="D13" s="21" t="s">
        <v>115</v>
      </c>
      <c r="E13" s="23">
        <v>7</v>
      </c>
      <c r="F13" s="23"/>
      <c r="G13" s="21" t="s">
        <v>143</v>
      </c>
    </row>
    <row r="14" spans="1:7" x14ac:dyDescent="0.3">
      <c r="A14" s="21" t="s">
        <v>42</v>
      </c>
      <c r="B14" s="22" t="s">
        <v>286</v>
      </c>
      <c r="C14" s="21" t="s">
        <v>287</v>
      </c>
      <c r="D14" s="21" t="s">
        <v>31</v>
      </c>
      <c r="E14" s="23">
        <v>10</v>
      </c>
      <c r="F14" s="23"/>
      <c r="G14" s="21" t="s">
        <v>129</v>
      </c>
    </row>
    <row r="15" spans="1:7" x14ac:dyDescent="0.3">
      <c r="A15" s="21" t="s">
        <v>42</v>
      </c>
      <c r="B15" s="22" t="s">
        <v>283</v>
      </c>
      <c r="C15" s="21" t="s">
        <v>210</v>
      </c>
      <c r="D15" s="21" t="s">
        <v>31</v>
      </c>
      <c r="E15" s="23">
        <v>4</v>
      </c>
      <c r="F15" s="23"/>
      <c r="G15" s="21" t="s">
        <v>47</v>
      </c>
    </row>
    <row r="16" spans="1:7" x14ac:dyDescent="0.3">
      <c r="A16" s="21" t="s">
        <v>42</v>
      </c>
      <c r="B16" s="22" t="s">
        <v>137</v>
      </c>
      <c r="C16" s="21" t="s">
        <v>48</v>
      </c>
      <c r="D16" s="21" t="s">
        <v>23</v>
      </c>
      <c r="E16" s="23">
        <v>70</v>
      </c>
      <c r="F16" s="23"/>
      <c r="G16" s="21" t="s">
        <v>30</v>
      </c>
    </row>
    <row r="17" spans="1:7" x14ac:dyDescent="0.3">
      <c r="A17" s="21" t="s">
        <v>42</v>
      </c>
      <c r="B17" s="22" t="s">
        <v>138</v>
      </c>
      <c r="C17" s="21" t="s">
        <v>139</v>
      </c>
      <c r="D17" s="21" t="s">
        <v>23</v>
      </c>
      <c r="E17" s="23">
        <v>15</v>
      </c>
      <c r="F17" s="23"/>
      <c r="G17" s="21" t="s">
        <v>30</v>
      </c>
    </row>
    <row r="18" spans="1:7" x14ac:dyDescent="0.3">
      <c r="A18" s="21" t="s">
        <v>42</v>
      </c>
      <c r="B18" s="22" t="s">
        <v>140</v>
      </c>
      <c r="C18" s="21" t="s">
        <v>49</v>
      </c>
      <c r="D18" s="21" t="s">
        <v>23</v>
      </c>
      <c r="E18" s="23">
        <v>4</v>
      </c>
      <c r="F18" s="23"/>
      <c r="G18" s="21" t="s">
        <v>30</v>
      </c>
    </row>
    <row r="19" spans="1:7" x14ac:dyDescent="0.3">
      <c r="A19" s="21" t="s">
        <v>42</v>
      </c>
      <c r="B19" s="22" t="s">
        <v>4</v>
      </c>
      <c r="C19" s="21" t="s">
        <v>49</v>
      </c>
      <c r="D19" s="21" t="s">
        <v>23</v>
      </c>
      <c r="E19" s="23">
        <v>4</v>
      </c>
      <c r="F19" s="23"/>
      <c r="G19" s="21" t="s">
        <v>30</v>
      </c>
    </row>
    <row r="20" spans="1:7" x14ac:dyDescent="0.3">
      <c r="A20" s="21" t="s">
        <v>42</v>
      </c>
      <c r="B20" s="22" t="s">
        <v>50</v>
      </c>
      <c r="C20" s="21" t="s">
        <v>49</v>
      </c>
      <c r="D20" s="21" t="s">
        <v>23</v>
      </c>
      <c r="E20" s="23">
        <v>4</v>
      </c>
      <c r="F20" s="23"/>
      <c r="G20" s="21" t="s">
        <v>30</v>
      </c>
    </row>
    <row r="21" spans="1:7" x14ac:dyDescent="0.3">
      <c r="A21" s="21" t="s">
        <v>42</v>
      </c>
      <c r="B21" s="22" t="s">
        <v>5</v>
      </c>
      <c r="C21" s="21" t="s">
        <v>51</v>
      </c>
      <c r="D21" s="21" t="s">
        <v>31</v>
      </c>
      <c r="E21" s="23">
        <v>185</v>
      </c>
      <c r="F21" s="23"/>
      <c r="G21" s="21" t="s">
        <v>30</v>
      </c>
    </row>
    <row r="22" spans="1:7" x14ac:dyDescent="0.3">
      <c r="A22" s="21" t="s">
        <v>42</v>
      </c>
      <c r="B22" s="41" t="s">
        <v>146</v>
      </c>
      <c r="C22" s="21" t="s">
        <v>52</v>
      </c>
      <c r="D22" s="21" t="s">
        <v>31</v>
      </c>
      <c r="E22" s="23"/>
      <c r="F22" s="23">
        <v>14</v>
      </c>
      <c r="G22" s="21" t="s">
        <v>30</v>
      </c>
    </row>
    <row r="23" spans="1:7" x14ac:dyDescent="0.3">
      <c r="A23" s="21" t="s">
        <v>42</v>
      </c>
      <c r="B23" s="41" t="s">
        <v>148</v>
      </c>
      <c r="C23" s="21" t="s">
        <v>185</v>
      </c>
      <c r="D23" s="21" t="s">
        <v>31</v>
      </c>
      <c r="E23" s="23"/>
      <c r="F23" s="23">
        <v>4</v>
      </c>
      <c r="G23" s="21" t="s">
        <v>129</v>
      </c>
    </row>
    <row r="24" spans="1:7" x14ac:dyDescent="0.3">
      <c r="E24" s="43"/>
      <c r="F24" s="43"/>
    </row>
    <row r="25" spans="1:7" x14ac:dyDescent="0.3">
      <c r="E25" s="31">
        <f>SUM(E2:E23)</f>
        <v>441</v>
      </c>
      <c r="F25" s="31">
        <f>SUM(F2:F23)</f>
        <v>64.16</v>
      </c>
    </row>
  </sheetData>
  <autoFilter ref="A1:G38" xr:uid="{00000000-0009-0000-0000-000000000000}"/>
  <pageMargins left="0.70866141732283472" right="0.70866141732283472" top="0.55118110236220474" bottom="0.55118110236220474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9.140625" defaultRowHeight="18.75" x14ac:dyDescent="0.3"/>
  <cols>
    <col min="1" max="1" width="11" style="25" bestFit="1" customWidth="1"/>
    <col min="2" max="2" width="20" style="1" bestFit="1" customWidth="1"/>
    <col min="3" max="3" width="27.85546875" style="1" customWidth="1"/>
    <col min="4" max="4" width="21.140625" style="1" bestFit="1" customWidth="1"/>
    <col min="5" max="5" width="18.140625" style="1" bestFit="1" customWidth="1"/>
    <col min="6" max="6" width="18.140625" style="1" customWidth="1"/>
    <col min="7" max="7" width="22.28515625" style="1" customWidth="1"/>
    <col min="8" max="8" width="9.140625" style="1"/>
    <col min="9" max="9" width="9.85546875" style="1" bestFit="1" customWidth="1"/>
    <col min="10" max="16384" width="9.140625" style="1"/>
  </cols>
  <sheetData>
    <row r="1" spans="1:7" s="3" customFormat="1" ht="56.25" x14ac:dyDescent="0.3">
      <c r="A1" s="20" t="s">
        <v>27</v>
      </c>
      <c r="B1" s="4" t="s">
        <v>0</v>
      </c>
      <c r="C1" s="4" t="s">
        <v>2</v>
      </c>
      <c r="D1" s="4" t="s">
        <v>1</v>
      </c>
      <c r="E1" s="4" t="s">
        <v>18</v>
      </c>
      <c r="F1" s="4" t="s">
        <v>17</v>
      </c>
      <c r="G1" s="5" t="s">
        <v>8</v>
      </c>
    </row>
    <row r="2" spans="1:7" s="27" customFormat="1" x14ac:dyDescent="0.3">
      <c r="A2" s="44" t="s">
        <v>90</v>
      </c>
      <c r="B2" s="32" t="s">
        <v>193</v>
      </c>
      <c r="C2" s="26" t="s">
        <v>192</v>
      </c>
      <c r="D2" s="26" t="s">
        <v>31</v>
      </c>
      <c r="E2" s="26"/>
      <c r="F2" s="26">
        <v>14</v>
      </c>
      <c r="G2" s="28" t="s">
        <v>194</v>
      </c>
    </row>
    <row r="3" spans="1:7" x14ac:dyDescent="0.3">
      <c r="A3" s="24" t="s">
        <v>90</v>
      </c>
      <c r="B3" s="21" t="s">
        <v>150</v>
      </c>
      <c r="C3" s="21" t="s">
        <v>156</v>
      </c>
      <c r="D3" s="21" t="s">
        <v>126</v>
      </c>
      <c r="E3" s="23">
        <v>16</v>
      </c>
      <c r="F3" s="23"/>
      <c r="G3" s="21" t="s">
        <v>30</v>
      </c>
    </row>
    <row r="4" spans="1:7" x14ac:dyDescent="0.3">
      <c r="A4" s="24" t="s">
        <v>90</v>
      </c>
      <c r="B4" s="21" t="s">
        <v>151</v>
      </c>
      <c r="C4" s="21" t="s">
        <v>157</v>
      </c>
      <c r="D4" s="21" t="s">
        <v>126</v>
      </c>
      <c r="E4" s="23">
        <v>9</v>
      </c>
      <c r="F4" s="23"/>
      <c r="G4" s="21" t="s">
        <v>30</v>
      </c>
    </row>
    <row r="5" spans="1:7" x14ac:dyDescent="0.3">
      <c r="A5" s="24" t="s">
        <v>90</v>
      </c>
      <c r="B5" s="21" t="s">
        <v>152</v>
      </c>
      <c r="C5" s="21" t="s">
        <v>158</v>
      </c>
      <c r="D5" s="21" t="s">
        <v>126</v>
      </c>
      <c r="E5" s="23">
        <v>9</v>
      </c>
      <c r="F5" s="23"/>
      <c r="G5" s="21" t="s">
        <v>30</v>
      </c>
    </row>
    <row r="6" spans="1:7" x14ac:dyDescent="0.3">
      <c r="A6" s="24" t="s">
        <v>90</v>
      </c>
      <c r="B6" s="21" t="s">
        <v>153</v>
      </c>
      <c r="C6" s="21" t="s">
        <v>159</v>
      </c>
      <c r="D6" s="21" t="s">
        <v>126</v>
      </c>
      <c r="E6" s="23">
        <v>7</v>
      </c>
      <c r="F6" s="23"/>
      <c r="G6" s="21" t="s">
        <v>30</v>
      </c>
    </row>
    <row r="7" spans="1:7" x14ac:dyDescent="0.3">
      <c r="A7" s="24" t="s">
        <v>90</v>
      </c>
      <c r="B7" s="21" t="s">
        <v>154</v>
      </c>
      <c r="C7" s="21" t="s">
        <v>160</v>
      </c>
      <c r="D7" s="21" t="s">
        <v>126</v>
      </c>
      <c r="E7" s="23">
        <v>13</v>
      </c>
      <c r="F7" s="23"/>
      <c r="G7" s="21" t="s">
        <v>30</v>
      </c>
    </row>
    <row r="8" spans="1:7" x14ac:dyDescent="0.3">
      <c r="A8" s="24" t="s">
        <v>90</v>
      </c>
      <c r="B8" s="21" t="s">
        <v>155</v>
      </c>
      <c r="C8" s="21" t="s">
        <v>161</v>
      </c>
      <c r="D8" s="21" t="s">
        <v>126</v>
      </c>
      <c r="E8" s="23">
        <v>10</v>
      </c>
      <c r="F8" s="23"/>
      <c r="G8" s="21" t="s">
        <v>30</v>
      </c>
    </row>
    <row r="9" spans="1:7" x14ac:dyDescent="0.3">
      <c r="A9" s="24" t="s">
        <v>90</v>
      </c>
      <c r="B9" s="21" t="s">
        <v>179</v>
      </c>
      <c r="C9" s="21" t="s">
        <v>162</v>
      </c>
      <c r="D9" s="21" t="s">
        <v>31</v>
      </c>
      <c r="E9" s="23">
        <v>20</v>
      </c>
      <c r="F9" s="23"/>
      <c r="G9" s="21" t="s">
        <v>30</v>
      </c>
    </row>
    <row r="10" spans="1:7" x14ac:dyDescent="0.3">
      <c r="A10" s="24" t="s">
        <v>90</v>
      </c>
      <c r="B10" s="21" t="s">
        <v>180</v>
      </c>
      <c r="C10" s="21" t="s">
        <v>163</v>
      </c>
      <c r="D10" s="21" t="s">
        <v>31</v>
      </c>
      <c r="E10" s="23">
        <v>35</v>
      </c>
      <c r="F10" s="23"/>
      <c r="G10" s="21" t="s">
        <v>30</v>
      </c>
    </row>
    <row r="11" spans="1:7" x14ac:dyDescent="0.3">
      <c r="A11" s="24" t="s">
        <v>90</v>
      </c>
      <c r="B11" s="21" t="s">
        <v>178</v>
      </c>
      <c r="C11" s="21" t="s">
        <v>173</v>
      </c>
      <c r="D11" s="21" t="s">
        <v>31</v>
      </c>
      <c r="E11" s="23">
        <v>47</v>
      </c>
      <c r="F11" s="23"/>
      <c r="G11" s="21"/>
    </row>
    <row r="12" spans="1:7" x14ac:dyDescent="0.3">
      <c r="A12" s="24" t="s">
        <v>90</v>
      </c>
      <c r="B12" s="21" t="s">
        <v>164</v>
      </c>
      <c r="C12" s="21" t="s">
        <v>165</v>
      </c>
      <c r="D12" s="21" t="s">
        <v>31</v>
      </c>
      <c r="E12" s="23">
        <v>10</v>
      </c>
      <c r="F12" s="23"/>
      <c r="G12" s="21" t="s">
        <v>47</v>
      </c>
    </row>
    <row r="13" spans="1:7" x14ac:dyDescent="0.3">
      <c r="A13" s="24" t="s">
        <v>90</v>
      </c>
      <c r="B13" s="21" t="s">
        <v>238</v>
      </c>
      <c r="C13" s="21" t="s">
        <v>166</v>
      </c>
      <c r="D13" s="21" t="s">
        <v>31</v>
      </c>
      <c r="E13" s="23">
        <v>4</v>
      </c>
      <c r="F13" s="23"/>
      <c r="G13" s="21" t="s">
        <v>47</v>
      </c>
    </row>
    <row r="14" spans="1:7" x14ac:dyDescent="0.3">
      <c r="A14" s="24" t="s">
        <v>90</v>
      </c>
      <c r="B14" s="21" t="s">
        <v>167</v>
      </c>
      <c r="C14" s="21" t="s">
        <v>53</v>
      </c>
      <c r="D14" s="21" t="s">
        <v>23</v>
      </c>
      <c r="E14" s="23">
        <v>92</v>
      </c>
      <c r="F14" s="23"/>
      <c r="G14" s="21" t="s">
        <v>54</v>
      </c>
    </row>
    <row r="15" spans="1:7" x14ac:dyDescent="0.3">
      <c r="A15" s="24" t="s">
        <v>90</v>
      </c>
      <c r="B15" s="21" t="s">
        <v>168</v>
      </c>
      <c r="C15" s="21" t="s">
        <v>55</v>
      </c>
      <c r="D15" s="21" t="s">
        <v>23</v>
      </c>
      <c r="E15" s="23">
        <v>15</v>
      </c>
      <c r="F15" s="23"/>
      <c r="G15" s="21" t="s">
        <v>30</v>
      </c>
    </row>
    <row r="16" spans="1:7" x14ac:dyDescent="0.3">
      <c r="A16" s="24" t="s">
        <v>90</v>
      </c>
      <c r="B16" s="21" t="s">
        <v>9</v>
      </c>
      <c r="C16" s="21" t="s">
        <v>55</v>
      </c>
      <c r="D16" s="21" t="s">
        <v>23</v>
      </c>
      <c r="E16" s="23">
        <v>12</v>
      </c>
      <c r="F16" s="23"/>
      <c r="G16" s="21" t="s">
        <v>30</v>
      </c>
    </row>
    <row r="17" spans="1:7" x14ac:dyDescent="0.3">
      <c r="A17" s="24" t="s">
        <v>90</v>
      </c>
      <c r="B17" s="33" t="s">
        <v>186</v>
      </c>
      <c r="C17" s="21" t="s">
        <v>187</v>
      </c>
      <c r="D17" s="21" t="s">
        <v>16</v>
      </c>
      <c r="E17" s="23"/>
      <c r="F17" s="23">
        <v>5</v>
      </c>
      <c r="G17" s="21" t="s">
        <v>106</v>
      </c>
    </row>
    <row r="18" spans="1:7" x14ac:dyDescent="0.3">
      <c r="A18" s="24" t="s">
        <v>90</v>
      </c>
      <c r="B18" s="33" t="s">
        <v>56</v>
      </c>
      <c r="C18" s="21" t="s">
        <v>174</v>
      </c>
      <c r="D18" s="21" t="s">
        <v>16</v>
      </c>
      <c r="E18" s="23"/>
      <c r="F18" s="23">
        <v>96</v>
      </c>
      <c r="G18" s="21" t="s">
        <v>106</v>
      </c>
    </row>
    <row r="19" spans="1:7" x14ac:dyDescent="0.3">
      <c r="A19" s="24" t="s">
        <v>90</v>
      </c>
      <c r="B19" s="21" t="s">
        <v>175</v>
      </c>
      <c r="C19" s="21" t="s">
        <v>57</v>
      </c>
      <c r="D19" s="21" t="s">
        <v>115</v>
      </c>
      <c r="E19" s="23">
        <v>4</v>
      </c>
      <c r="F19" s="23"/>
      <c r="G19" s="21" t="s">
        <v>35</v>
      </c>
    </row>
    <row r="20" spans="1:7" x14ac:dyDescent="0.3">
      <c r="A20" s="24" t="s">
        <v>90</v>
      </c>
      <c r="B20" s="21" t="s">
        <v>176</v>
      </c>
      <c r="C20" s="21" t="s">
        <v>36</v>
      </c>
      <c r="D20" s="21" t="s">
        <v>115</v>
      </c>
      <c r="E20" s="23">
        <v>7</v>
      </c>
      <c r="F20" s="23"/>
      <c r="G20" s="21" t="s">
        <v>35</v>
      </c>
    </row>
    <row r="21" spans="1:7" x14ac:dyDescent="0.3">
      <c r="A21" s="24" t="s">
        <v>90</v>
      </c>
      <c r="B21" s="21" t="s">
        <v>10</v>
      </c>
      <c r="C21" s="21" t="s">
        <v>58</v>
      </c>
      <c r="D21" s="21" t="s">
        <v>31</v>
      </c>
      <c r="E21" s="23">
        <v>9</v>
      </c>
      <c r="F21" s="23"/>
      <c r="G21" s="21" t="s">
        <v>30</v>
      </c>
    </row>
    <row r="22" spans="1:7" x14ac:dyDescent="0.3">
      <c r="A22" s="24" t="s">
        <v>90</v>
      </c>
      <c r="B22" s="21" t="s">
        <v>11</v>
      </c>
      <c r="C22" s="21" t="s">
        <v>59</v>
      </c>
      <c r="D22" s="21" t="s">
        <v>126</v>
      </c>
      <c r="E22" s="23">
        <v>6</v>
      </c>
      <c r="F22" s="23"/>
      <c r="G22" s="21" t="s">
        <v>30</v>
      </c>
    </row>
    <row r="23" spans="1:7" x14ac:dyDescent="0.3">
      <c r="A23" s="24" t="s">
        <v>90</v>
      </c>
      <c r="B23" s="21" t="s">
        <v>12</v>
      </c>
      <c r="C23" s="21" t="s">
        <v>190</v>
      </c>
      <c r="D23" s="21" t="s">
        <v>126</v>
      </c>
      <c r="E23" s="23">
        <v>23</v>
      </c>
      <c r="F23" s="23"/>
      <c r="G23" s="21" t="s">
        <v>30</v>
      </c>
    </row>
    <row r="24" spans="1:7" x14ac:dyDescent="0.3">
      <c r="A24" s="24" t="s">
        <v>90</v>
      </c>
      <c r="B24" s="21" t="s">
        <v>13</v>
      </c>
      <c r="C24" s="21" t="s">
        <v>177</v>
      </c>
      <c r="D24" s="21" t="s">
        <v>126</v>
      </c>
      <c r="E24" s="23">
        <v>10</v>
      </c>
      <c r="F24" s="23"/>
      <c r="G24" s="21" t="s">
        <v>30</v>
      </c>
    </row>
    <row r="25" spans="1:7" x14ac:dyDescent="0.3">
      <c r="A25" s="24" t="s">
        <v>90</v>
      </c>
      <c r="B25" s="21" t="s">
        <v>60</v>
      </c>
      <c r="C25" s="21" t="s">
        <v>189</v>
      </c>
      <c r="D25" s="21" t="s">
        <v>126</v>
      </c>
      <c r="E25" s="23">
        <v>9</v>
      </c>
      <c r="F25" s="23"/>
      <c r="G25" s="21" t="s">
        <v>30</v>
      </c>
    </row>
    <row r="26" spans="1:7" x14ac:dyDescent="0.3">
      <c r="A26" s="24" t="s">
        <v>90</v>
      </c>
      <c r="B26" s="21" t="s">
        <v>14</v>
      </c>
      <c r="C26" s="21" t="s">
        <v>188</v>
      </c>
      <c r="D26" s="21" t="s">
        <v>126</v>
      </c>
      <c r="E26" s="23">
        <v>9</v>
      </c>
      <c r="F26" s="23"/>
      <c r="G26" s="21" t="s">
        <v>30</v>
      </c>
    </row>
    <row r="27" spans="1:7" x14ac:dyDescent="0.3">
      <c r="A27" s="24" t="s">
        <v>90</v>
      </c>
      <c r="B27" s="33" t="s">
        <v>181</v>
      </c>
      <c r="C27" s="21" t="s">
        <v>184</v>
      </c>
      <c r="D27" s="21" t="s">
        <v>31</v>
      </c>
      <c r="E27" s="23"/>
      <c r="F27" s="23">
        <v>18</v>
      </c>
      <c r="G27" s="21" t="s">
        <v>129</v>
      </c>
    </row>
    <row r="28" spans="1:7" x14ac:dyDescent="0.3">
      <c r="A28" s="24" t="s">
        <v>90</v>
      </c>
      <c r="B28" s="33" t="s">
        <v>182</v>
      </c>
      <c r="C28" s="21" t="s">
        <v>147</v>
      </c>
      <c r="D28" s="21" t="s">
        <v>31</v>
      </c>
      <c r="E28" s="23"/>
      <c r="F28" s="23">
        <v>4</v>
      </c>
      <c r="G28" s="21" t="s">
        <v>129</v>
      </c>
    </row>
    <row r="29" spans="1:7" x14ac:dyDescent="0.3">
      <c r="A29" s="24" t="s">
        <v>90</v>
      </c>
      <c r="B29" s="33" t="s">
        <v>183</v>
      </c>
      <c r="C29" s="21" t="s">
        <v>185</v>
      </c>
      <c r="D29" s="21" t="s">
        <v>31</v>
      </c>
      <c r="E29" s="23"/>
      <c r="F29" s="23">
        <v>10</v>
      </c>
      <c r="G29" s="21" t="s">
        <v>129</v>
      </c>
    </row>
    <row r="31" spans="1:7" x14ac:dyDescent="0.3">
      <c r="E31" s="34">
        <f>SUM(E2:E30)</f>
        <v>376</v>
      </c>
      <c r="F31" s="34">
        <f>SUM(F2:F30)</f>
        <v>147</v>
      </c>
    </row>
  </sheetData>
  <autoFilter ref="A1:G15" xr:uid="{00000000-0009-0000-0000-000001000000}"/>
  <phoneticPr fontId="12" type="noConversion"/>
  <pageMargins left="0.70866141732283472" right="0.70866141732283472" top="0.55118110236220474" bottom="0.35433070866141736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FC18D-9154-4168-A84C-ED59A191F785}">
  <dimension ref="A1:G23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9.140625" defaultRowHeight="18.75" x14ac:dyDescent="0.3"/>
  <cols>
    <col min="1" max="1" width="11" style="1" bestFit="1" customWidth="1"/>
    <col min="2" max="2" width="20" style="1" bestFit="1" customWidth="1"/>
    <col min="3" max="3" width="27.85546875" style="1" customWidth="1"/>
    <col min="4" max="4" width="21.140625" style="1" bestFit="1" customWidth="1"/>
    <col min="5" max="5" width="18.140625" style="1" bestFit="1" customWidth="1"/>
    <col min="6" max="6" width="18.140625" style="1" customWidth="1"/>
    <col min="7" max="7" width="22.42578125" style="1" customWidth="1"/>
    <col min="8" max="16384" width="9.140625" style="1"/>
  </cols>
  <sheetData>
    <row r="1" spans="1:7" s="3" customFormat="1" ht="56.25" x14ac:dyDescent="0.3">
      <c r="A1" s="2"/>
      <c r="B1" s="4" t="s">
        <v>0</v>
      </c>
      <c r="C1" s="4" t="s">
        <v>2</v>
      </c>
      <c r="D1" s="4" t="s">
        <v>1</v>
      </c>
      <c r="E1" s="4" t="s">
        <v>18</v>
      </c>
      <c r="F1" s="4" t="s">
        <v>17</v>
      </c>
      <c r="G1" s="5" t="s">
        <v>8</v>
      </c>
    </row>
    <row r="2" spans="1:7" x14ac:dyDescent="0.3">
      <c r="A2" s="21" t="s">
        <v>91</v>
      </c>
      <c r="B2" s="33" t="s">
        <v>191</v>
      </c>
      <c r="C2" s="21" t="s">
        <v>192</v>
      </c>
      <c r="D2" s="21" t="s">
        <v>31</v>
      </c>
      <c r="E2" s="23"/>
      <c r="F2" s="23">
        <v>14</v>
      </c>
      <c r="G2" s="21" t="s">
        <v>106</v>
      </c>
    </row>
    <row r="3" spans="1:7" x14ac:dyDescent="0.3">
      <c r="A3" s="21" t="s">
        <v>91</v>
      </c>
      <c r="B3" s="21" t="s">
        <v>199</v>
      </c>
      <c r="C3" s="21" t="s">
        <v>200</v>
      </c>
      <c r="D3" s="21" t="s">
        <v>31</v>
      </c>
      <c r="E3" s="23">
        <v>18</v>
      </c>
      <c r="F3" s="23"/>
      <c r="G3" s="21" t="s">
        <v>30</v>
      </c>
    </row>
    <row r="4" spans="1:7" x14ac:dyDescent="0.3">
      <c r="A4" s="21" t="s">
        <v>91</v>
      </c>
      <c r="B4" s="21" t="s">
        <v>195</v>
      </c>
      <c r="C4" s="21" t="s">
        <v>61</v>
      </c>
      <c r="D4" s="21" t="s">
        <v>23</v>
      </c>
      <c r="E4" s="23">
        <v>72</v>
      </c>
      <c r="F4" s="23"/>
      <c r="G4" s="21" t="s">
        <v>30</v>
      </c>
    </row>
    <row r="5" spans="1:7" x14ac:dyDescent="0.3">
      <c r="A5" s="21" t="s">
        <v>91</v>
      </c>
      <c r="B5" s="21" t="s">
        <v>196</v>
      </c>
      <c r="C5" s="21" t="s">
        <v>61</v>
      </c>
      <c r="D5" s="21" t="s">
        <v>23</v>
      </c>
      <c r="E5" s="23">
        <v>68</v>
      </c>
      <c r="F5" s="23"/>
      <c r="G5" s="21" t="s">
        <v>30</v>
      </c>
    </row>
    <row r="6" spans="1:7" x14ac:dyDescent="0.3">
      <c r="A6" s="21" t="s">
        <v>91</v>
      </c>
      <c r="B6" s="21" t="s">
        <v>197</v>
      </c>
      <c r="C6" s="21" t="s">
        <v>61</v>
      </c>
      <c r="D6" s="21" t="s">
        <v>23</v>
      </c>
      <c r="E6" s="23">
        <v>68</v>
      </c>
      <c r="F6" s="23"/>
      <c r="G6" s="21" t="s">
        <v>30</v>
      </c>
    </row>
    <row r="7" spans="1:7" x14ac:dyDescent="0.3">
      <c r="A7" s="21" t="s">
        <v>91</v>
      </c>
      <c r="B7" s="21" t="s">
        <v>211</v>
      </c>
      <c r="C7" s="21" t="s">
        <v>209</v>
      </c>
      <c r="D7" s="21" t="s">
        <v>31</v>
      </c>
      <c r="E7" s="23">
        <v>4</v>
      </c>
      <c r="F7" s="23"/>
      <c r="G7" s="21" t="s">
        <v>47</v>
      </c>
    </row>
    <row r="8" spans="1:7" x14ac:dyDescent="0.3">
      <c r="A8" s="21" t="s">
        <v>91</v>
      </c>
      <c r="B8" s="21" t="s">
        <v>198</v>
      </c>
      <c r="C8" s="21" t="s">
        <v>61</v>
      </c>
      <c r="D8" s="21" t="s">
        <v>23</v>
      </c>
      <c r="E8" s="23">
        <v>74</v>
      </c>
      <c r="F8" s="23"/>
      <c r="G8" s="21" t="s">
        <v>30</v>
      </c>
    </row>
    <row r="9" spans="1:7" x14ac:dyDescent="0.3">
      <c r="A9" s="21" t="s">
        <v>91</v>
      </c>
      <c r="B9" s="21" t="s">
        <v>201</v>
      </c>
      <c r="C9" s="21" t="s">
        <v>218</v>
      </c>
      <c r="D9" s="21" t="s">
        <v>31</v>
      </c>
      <c r="E9" s="23">
        <f>80.4+42</f>
        <v>122.4</v>
      </c>
      <c r="F9" s="23"/>
      <c r="G9" s="21" t="s">
        <v>30</v>
      </c>
    </row>
    <row r="10" spans="1:7" x14ac:dyDescent="0.3">
      <c r="A10" s="21" t="s">
        <v>91</v>
      </c>
      <c r="B10" s="21" t="s">
        <v>207</v>
      </c>
      <c r="C10" s="21" t="s">
        <v>208</v>
      </c>
      <c r="D10" s="21" t="s">
        <v>31</v>
      </c>
      <c r="E10" s="23">
        <v>10</v>
      </c>
      <c r="F10" s="23"/>
      <c r="G10" s="21" t="s">
        <v>47</v>
      </c>
    </row>
    <row r="11" spans="1:7" x14ac:dyDescent="0.3">
      <c r="A11" s="21" t="s">
        <v>91</v>
      </c>
      <c r="B11" s="21" t="s">
        <v>203</v>
      </c>
      <c r="C11" s="21" t="s">
        <v>202</v>
      </c>
      <c r="D11" s="21" t="s">
        <v>31</v>
      </c>
      <c r="E11" s="23">
        <v>37</v>
      </c>
      <c r="F11" s="23"/>
      <c r="G11" s="21" t="s">
        <v>217</v>
      </c>
    </row>
    <row r="12" spans="1:7" x14ac:dyDescent="0.3">
      <c r="A12" s="21" t="s">
        <v>91</v>
      </c>
      <c r="B12" s="21" t="s">
        <v>204</v>
      </c>
      <c r="C12" s="21" t="s">
        <v>37</v>
      </c>
      <c r="D12" s="21" t="s">
        <v>115</v>
      </c>
      <c r="E12" s="23">
        <v>7</v>
      </c>
      <c r="F12" s="23"/>
      <c r="G12" s="21" t="s">
        <v>35</v>
      </c>
    </row>
    <row r="13" spans="1:7" x14ac:dyDescent="0.3">
      <c r="A13" s="21" t="s">
        <v>91</v>
      </c>
      <c r="B13" s="21" t="s">
        <v>205</v>
      </c>
      <c r="C13" s="21" t="s">
        <v>36</v>
      </c>
      <c r="D13" s="21" t="s">
        <v>115</v>
      </c>
      <c r="E13" s="23">
        <v>7</v>
      </c>
      <c r="F13" s="23"/>
      <c r="G13" s="21" t="s">
        <v>35</v>
      </c>
    </row>
    <row r="14" spans="1:7" x14ac:dyDescent="0.3">
      <c r="A14" s="21" t="s">
        <v>91</v>
      </c>
      <c r="B14" s="21" t="s">
        <v>206</v>
      </c>
      <c r="C14" s="21" t="s">
        <v>63</v>
      </c>
      <c r="D14" s="21" t="s">
        <v>115</v>
      </c>
      <c r="E14" s="23">
        <v>3</v>
      </c>
      <c r="F14" s="23"/>
      <c r="G14" s="21" t="s">
        <v>35</v>
      </c>
    </row>
    <row r="15" spans="1:7" x14ac:dyDescent="0.3">
      <c r="A15" s="21" t="s">
        <v>91</v>
      </c>
      <c r="B15" s="33" t="s">
        <v>215</v>
      </c>
      <c r="C15" s="21" t="s">
        <v>216</v>
      </c>
      <c r="D15" s="21" t="s">
        <v>114</v>
      </c>
      <c r="E15" s="23"/>
      <c r="F15" s="23">
        <v>2</v>
      </c>
      <c r="G15" s="21" t="s">
        <v>30</v>
      </c>
    </row>
    <row r="16" spans="1:7" x14ac:dyDescent="0.3">
      <c r="A16" s="21" t="s">
        <v>91</v>
      </c>
      <c r="B16" s="33" t="s">
        <v>62</v>
      </c>
      <c r="C16" s="21" t="s">
        <v>212</v>
      </c>
      <c r="D16" s="21" t="s">
        <v>31</v>
      </c>
      <c r="E16" s="23"/>
      <c r="F16" s="23">
        <f>2*1.2</f>
        <v>2.4</v>
      </c>
      <c r="G16" s="21" t="s">
        <v>30</v>
      </c>
    </row>
    <row r="17" spans="1:7" x14ac:dyDescent="0.3">
      <c r="A17" s="21" t="s">
        <v>91</v>
      </c>
      <c r="B17" s="33" t="s">
        <v>64</v>
      </c>
      <c r="C17" s="21" t="s">
        <v>43</v>
      </c>
      <c r="D17" s="21" t="s">
        <v>115</v>
      </c>
      <c r="E17" s="23"/>
      <c r="F17" s="23">
        <v>15</v>
      </c>
      <c r="G17" s="21" t="s">
        <v>30</v>
      </c>
    </row>
    <row r="18" spans="1:7" x14ac:dyDescent="0.3">
      <c r="A18" s="21" t="s">
        <v>91</v>
      </c>
      <c r="B18" s="33" t="s">
        <v>213</v>
      </c>
      <c r="C18" s="21" t="s">
        <v>214</v>
      </c>
      <c r="D18" s="21" t="s">
        <v>114</v>
      </c>
      <c r="E18" s="23"/>
      <c r="F18" s="23">
        <f>2.2*0.8</f>
        <v>1.7600000000000002</v>
      </c>
      <c r="G18" s="21" t="s">
        <v>30</v>
      </c>
    </row>
    <row r="19" spans="1:7" x14ac:dyDescent="0.3">
      <c r="A19" s="21" t="s">
        <v>91</v>
      </c>
      <c r="B19" s="21" t="s">
        <v>65</v>
      </c>
      <c r="C19" s="21" t="s">
        <v>61</v>
      </c>
      <c r="D19" s="21" t="s">
        <v>23</v>
      </c>
      <c r="E19" s="23">
        <v>44</v>
      </c>
      <c r="F19" s="23"/>
      <c r="G19" s="21" t="s">
        <v>30</v>
      </c>
    </row>
    <row r="20" spans="1:7" x14ac:dyDescent="0.3">
      <c r="A20" s="21" t="s">
        <v>91</v>
      </c>
      <c r="B20" s="21" t="s">
        <v>66</v>
      </c>
      <c r="C20" s="21" t="s">
        <v>61</v>
      </c>
      <c r="D20" s="21" t="s">
        <v>23</v>
      </c>
      <c r="E20" s="23">
        <v>49</v>
      </c>
      <c r="F20" s="23"/>
      <c r="G20" s="21" t="s">
        <v>30</v>
      </c>
    </row>
    <row r="21" spans="1:7" x14ac:dyDescent="0.3">
      <c r="A21" s="21" t="s">
        <v>91</v>
      </c>
      <c r="B21" s="33" t="s">
        <v>219</v>
      </c>
      <c r="C21" s="21" t="s">
        <v>220</v>
      </c>
      <c r="D21" s="21" t="s">
        <v>31</v>
      </c>
      <c r="E21" s="23"/>
      <c r="F21" s="23">
        <v>10</v>
      </c>
      <c r="G21" s="21" t="s">
        <v>106</v>
      </c>
    </row>
    <row r="23" spans="1:7" x14ac:dyDescent="0.3">
      <c r="E23" s="34">
        <f>SUM(E2:E22)</f>
        <v>583.4</v>
      </c>
      <c r="F23" s="34">
        <f>SUM(F2:F22)</f>
        <v>45.16</v>
      </c>
    </row>
  </sheetData>
  <autoFilter ref="A1:G18" xr:uid="{00000000-0009-0000-0000-000001000000}"/>
  <phoneticPr fontId="12" type="noConversion"/>
  <pageMargins left="0.70866141732283472" right="0.70866141732283472" top="0.55118110236220474" bottom="0.35433070866141736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1FC1B-AF94-4C75-AB2A-A4B7CE88AC31}">
  <dimension ref="A1:G22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9.140625" defaultRowHeight="18.75" x14ac:dyDescent="0.3"/>
  <cols>
    <col min="1" max="1" width="11" style="1" bestFit="1" customWidth="1"/>
    <col min="2" max="2" width="20" style="1" bestFit="1" customWidth="1"/>
    <col min="3" max="3" width="27.85546875" style="1" customWidth="1"/>
    <col min="4" max="4" width="21.140625" style="1" bestFit="1" customWidth="1"/>
    <col min="5" max="5" width="18.140625" style="1" bestFit="1" customWidth="1"/>
    <col min="6" max="6" width="18.140625" style="1" customWidth="1"/>
    <col min="7" max="7" width="22.7109375" style="1" customWidth="1"/>
    <col min="8" max="16384" width="9.140625" style="1"/>
  </cols>
  <sheetData>
    <row r="1" spans="1:7" s="3" customFormat="1" ht="56.25" x14ac:dyDescent="0.3">
      <c r="A1" s="2"/>
      <c r="B1" s="4" t="s">
        <v>0</v>
      </c>
      <c r="C1" s="4" t="s">
        <v>2</v>
      </c>
      <c r="D1" s="4" t="s">
        <v>1</v>
      </c>
      <c r="E1" s="4" t="s">
        <v>18</v>
      </c>
      <c r="F1" s="4" t="s">
        <v>17</v>
      </c>
      <c r="G1" s="5" t="s">
        <v>8</v>
      </c>
    </row>
    <row r="2" spans="1:7" x14ac:dyDescent="0.3">
      <c r="A2" s="21" t="s">
        <v>92</v>
      </c>
      <c r="B2" s="33" t="s">
        <v>221</v>
      </c>
      <c r="C2" s="21" t="s">
        <v>192</v>
      </c>
      <c r="D2" s="21" t="s">
        <v>31</v>
      </c>
      <c r="E2" s="23"/>
      <c r="F2" s="23">
        <v>14</v>
      </c>
      <c r="G2" s="21" t="s">
        <v>106</v>
      </c>
    </row>
    <row r="3" spans="1:7" x14ac:dyDescent="0.3">
      <c r="A3" s="21" t="s">
        <v>92</v>
      </c>
      <c r="B3" s="21" t="s">
        <v>224</v>
      </c>
      <c r="C3" s="21" t="s">
        <v>200</v>
      </c>
      <c r="D3" s="21" t="s">
        <v>31</v>
      </c>
      <c r="E3" s="23">
        <v>18</v>
      </c>
      <c r="F3" s="23"/>
      <c r="G3" s="21" t="s">
        <v>30</v>
      </c>
    </row>
    <row r="4" spans="1:7" x14ac:dyDescent="0.3">
      <c r="A4" s="21" t="s">
        <v>92</v>
      </c>
      <c r="B4" s="21" t="s">
        <v>222</v>
      </c>
      <c r="C4" s="21" t="s">
        <v>226</v>
      </c>
      <c r="D4" s="21" t="s">
        <v>23</v>
      </c>
      <c r="E4" s="23">
        <v>72</v>
      </c>
      <c r="F4" s="23"/>
      <c r="G4" s="21" t="s">
        <v>30</v>
      </c>
    </row>
    <row r="5" spans="1:7" x14ac:dyDescent="0.3">
      <c r="A5" s="21" t="s">
        <v>92</v>
      </c>
      <c r="B5" s="21" t="s">
        <v>223</v>
      </c>
      <c r="C5" s="21" t="s">
        <v>227</v>
      </c>
      <c r="D5" s="21" t="s">
        <v>23</v>
      </c>
      <c r="E5" s="23">
        <v>68</v>
      </c>
      <c r="F5" s="23"/>
      <c r="G5" s="21" t="s">
        <v>30</v>
      </c>
    </row>
    <row r="6" spans="1:7" x14ac:dyDescent="0.3">
      <c r="A6" s="21" t="s">
        <v>92</v>
      </c>
      <c r="B6" s="21" t="s">
        <v>229</v>
      </c>
      <c r="C6" s="21" t="s">
        <v>61</v>
      </c>
      <c r="D6" s="21" t="s">
        <v>23</v>
      </c>
      <c r="E6" s="23">
        <v>68</v>
      </c>
      <c r="F6" s="23"/>
      <c r="G6" s="21" t="s">
        <v>30</v>
      </c>
    </row>
    <row r="7" spans="1:7" x14ac:dyDescent="0.3">
      <c r="A7" s="21" t="s">
        <v>92</v>
      </c>
      <c r="B7" s="21" t="s">
        <v>235</v>
      </c>
      <c r="C7" s="21" t="s">
        <v>237</v>
      </c>
      <c r="D7" s="21" t="s">
        <v>31</v>
      </c>
      <c r="E7" s="23">
        <v>4</v>
      </c>
      <c r="F7" s="23"/>
      <c r="G7" s="21" t="s">
        <v>47</v>
      </c>
    </row>
    <row r="8" spans="1:7" x14ac:dyDescent="0.3">
      <c r="A8" s="21" t="s">
        <v>92</v>
      </c>
      <c r="B8" s="21" t="s">
        <v>228</v>
      </c>
      <c r="C8" s="21" t="s">
        <v>61</v>
      </c>
      <c r="D8" s="21" t="s">
        <v>23</v>
      </c>
      <c r="E8" s="23">
        <v>74</v>
      </c>
      <c r="F8" s="23"/>
      <c r="G8" s="21" t="s">
        <v>30</v>
      </c>
    </row>
    <row r="9" spans="1:7" x14ac:dyDescent="0.3">
      <c r="A9" s="21" t="s">
        <v>92</v>
      </c>
      <c r="B9" s="21" t="s">
        <v>225</v>
      </c>
      <c r="C9" s="21" t="s">
        <v>230</v>
      </c>
      <c r="D9" s="21" t="s">
        <v>31</v>
      </c>
      <c r="E9" s="23">
        <v>74</v>
      </c>
      <c r="F9" s="23"/>
      <c r="G9" s="21" t="s">
        <v>30</v>
      </c>
    </row>
    <row r="10" spans="1:7" x14ac:dyDescent="0.3">
      <c r="A10" s="21" t="s">
        <v>92</v>
      </c>
      <c r="B10" s="21" t="s">
        <v>231</v>
      </c>
      <c r="C10" s="21" t="s">
        <v>145</v>
      </c>
      <c r="D10" s="21" t="s">
        <v>115</v>
      </c>
      <c r="E10" s="23">
        <v>7</v>
      </c>
      <c r="F10" s="23"/>
      <c r="G10" s="21" t="s">
        <v>35</v>
      </c>
    </row>
    <row r="11" spans="1:7" x14ac:dyDescent="0.3">
      <c r="A11" s="21" t="s">
        <v>92</v>
      </c>
      <c r="B11" s="21" t="s">
        <v>232</v>
      </c>
      <c r="C11" s="21" t="s">
        <v>142</v>
      </c>
      <c r="D11" s="21" t="s">
        <v>115</v>
      </c>
      <c r="E11" s="23">
        <v>7</v>
      </c>
      <c r="F11" s="23"/>
      <c r="G11" s="21" t="s">
        <v>35</v>
      </c>
    </row>
    <row r="12" spans="1:7" x14ac:dyDescent="0.3">
      <c r="A12" s="21" t="s">
        <v>92</v>
      </c>
      <c r="B12" s="21" t="s">
        <v>233</v>
      </c>
      <c r="C12" s="21" t="s">
        <v>245</v>
      </c>
      <c r="D12" s="21" t="s">
        <v>115</v>
      </c>
      <c r="E12" s="23">
        <v>3</v>
      </c>
      <c r="F12" s="23"/>
      <c r="G12" s="21" t="s">
        <v>35</v>
      </c>
    </row>
    <row r="13" spans="1:7" x14ac:dyDescent="0.3">
      <c r="A13" s="21" t="s">
        <v>92</v>
      </c>
      <c r="B13" s="21" t="s">
        <v>234</v>
      </c>
      <c r="C13" s="1" t="s">
        <v>209</v>
      </c>
      <c r="D13" s="21" t="s">
        <v>23</v>
      </c>
      <c r="E13" s="23">
        <v>10</v>
      </c>
      <c r="F13" s="23"/>
      <c r="G13" s="21" t="s">
        <v>47</v>
      </c>
    </row>
    <row r="14" spans="1:7" x14ac:dyDescent="0.3">
      <c r="A14" s="21" t="s">
        <v>92</v>
      </c>
      <c r="B14" s="21" t="s">
        <v>239</v>
      </c>
      <c r="C14" s="21" t="s">
        <v>240</v>
      </c>
      <c r="D14" s="21" t="s">
        <v>31</v>
      </c>
      <c r="E14" s="23">
        <v>28</v>
      </c>
      <c r="F14" s="23"/>
      <c r="G14" s="21" t="s">
        <v>30</v>
      </c>
    </row>
    <row r="15" spans="1:7" x14ac:dyDescent="0.3">
      <c r="A15" s="21" t="s">
        <v>92</v>
      </c>
      <c r="B15" s="21" t="s">
        <v>241</v>
      </c>
      <c r="C15" s="21" t="s">
        <v>242</v>
      </c>
      <c r="D15" s="21" t="s">
        <v>7</v>
      </c>
      <c r="E15" s="23">
        <v>32</v>
      </c>
      <c r="F15" s="23"/>
      <c r="G15" s="21" t="s">
        <v>30</v>
      </c>
    </row>
    <row r="16" spans="1:7" x14ac:dyDescent="0.3">
      <c r="A16" s="21" t="s">
        <v>92</v>
      </c>
      <c r="B16" s="21" t="s">
        <v>68</v>
      </c>
      <c r="C16" s="21" t="s">
        <v>243</v>
      </c>
      <c r="D16" s="21" t="s">
        <v>7</v>
      </c>
      <c r="E16" s="23">
        <v>12</v>
      </c>
      <c r="F16" s="23"/>
      <c r="G16" s="21" t="s">
        <v>30</v>
      </c>
    </row>
    <row r="17" spans="1:7" x14ac:dyDescent="0.3">
      <c r="A17" s="21" t="s">
        <v>92</v>
      </c>
      <c r="B17" s="21" t="s">
        <v>67</v>
      </c>
      <c r="C17" s="21" t="s">
        <v>244</v>
      </c>
      <c r="D17" s="21" t="s">
        <v>23</v>
      </c>
      <c r="E17" s="23">
        <v>146</v>
      </c>
      <c r="F17" s="23"/>
      <c r="G17" s="21" t="s">
        <v>47</v>
      </c>
    </row>
    <row r="18" spans="1:7" x14ac:dyDescent="0.3">
      <c r="A18" s="21" t="s">
        <v>92</v>
      </c>
      <c r="B18" s="21" t="s">
        <v>246</v>
      </c>
      <c r="C18" s="21" t="s">
        <v>247</v>
      </c>
      <c r="D18" s="21" t="s">
        <v>23</v>
      </c>
      <c r="E18" s="23">
        <v>81</v>
      </c>
      <c r="F18" s="23"/>
      <c r="G18" s="21" t="s">
        <v>30</v>
      </c>
    </row>
    <row r="19" spans="1:7" x14ac:dyDescent="0.3">
      <c r="A19" s="21" t="s">
        <v>92</v>
      </c>
      <c r="B19" s="21" t="s">
        <v>69</v>
      </c>
      <c r="C19" s="21" t="s">
        <v>248</v>
      </c>
      <c r="D19" s="21" t="s">
        <v>7</v>
      </c>
      <c r="E19" s="23">
        <v>8</v>
      </c>
      <c r="F19" s="23"/>
      <c r="G19" s="21" t="s">
        <v>30</v>
      </c>
    </row>
    <row r="20" spans="1:7" x14ac:dyDescent="0.3">
      <c r="A20" s="21" t="s">
        <v>92</v>
      </c>
      <c r="B20" s="33" t="s">
        <v>236</v>
      </c>
      <c r="C20" s="21" t="s">
        <v>220</v>
      </c>
      <c r="D20" s="21" t="s">
        <v>31</v>
      </c>
      <c r="E20" s="23"/>
      <c r="F20" s="23">
        <v>10</v>
      </c>
      <c r="G20" s="21" t="s">
        <v>106</v>
      </c>
    </row>
    <row r="22" spans="1:7" x14ac:dyDescent="0.3">
      <c r="E22" s="34">
        <f>SUM(E2:E21)</f>
        <v>712</v>
      </c>
      <c r="F22" s="34">
        <f>SUM(F2:F21)</f>
        <v>24</v>
      </c>
    </row>
  </sheetData>
  <autoFilter ref="A1:G17" xr:uid="{00000000-0009-0000-0000-000001000000}"/>
  <phoneticPr fontId="12" type="noConversion"/>
  <pageMargins left="0.70866141732283472" right="0.70866141732283472" top="0.55118110236220474" bottom="0.35433070866141736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EF49-526A-4A2B-BA99-3C9806EEC2F1}">
  <dimension ref="A1:G19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9.140625" defaultRowHeight="18.75" x14ac:dyDescent="0.3"/>
  <cols>
    <col min="1" max="1" width="11" style="1" bestFit="1" customWidth="1"/>
    <col min="2" max="2" width="20" style="1" bestFit="1" customWidth="1"/>
    <col min="3" max="3" width="27.85546875" style="1" customWidth="1"/>
    <col min="4" max="4" width="21.140625" style="1" bestFit="1" customWidth="1"/>
    <col min="5" max="5" width="18.140625" style="1" bestFit="1" customWidth="1"/>
    <col min="6" max="6" width="18.140625" style="1" customWidth="1"/>
    <col min="7" max="7" width="22.140625" style="1" customWidth="1"/>
    <col min="8" max="16384" width="9.140625" style="1"/>
  </cols>
  <sheetData>
    <row r="1" spans="1:7" s="3" customFormat="1" ht="56.25" x14ac:dyDescent="0.3">
      <c r="A1" s="2"/>
      <c r="B1" s="4" t="s">
        <v>0</v>
      </c>
      <c r="C1" s="4" t="s">
        <v>2</v>
      </c>
      <c r="D1" s="4" t="s">
        <v>1</v>
      </c>
      <c r="E1" s="4" t="s">
        <v>18</v>
      </c>
      <c r="F1" s="4" t="s">
        <v>17</v>
      </c>
      <c r="G1" s="5" t="s">
        <v>8</v>
      </c>
    </row>
    <row r="2" spans="1:7" x14ac:dyDescent="0.3">
      <c r="A2" s="21" t="s">
        <v>93</v>
      </c>
      <c r="B2" s="33" t="s">
        <v>249</v>
      </c>
      <c r="C2" s="21" t="s">
        <v>192</v>
      </c>
      <c r="D2" s="21" t="s">
        <v>31</v>
      </c>
      <c r="E2" s="23"/>
      <c r="F2" s="23">
        <f>0.8*3.5*2</f>
        <v>5.6000000000000005</v>
      </c>
      <c r="G2" s="21" t="s">
        <v>106</v>
      </c>
    </row>
    <row r="3" spans="1:7" x14ac:dyDescent="0.3">
      <c r="A3" s="21" t="s">
        <v>93</v>
      </c>
      <c r="B3" s="21" t="s">
        <v>250</v>
      </c>
      <c r="C3" s="21" t="s">
        <v>200</v>
      </c>
      <c r="D3" s="21" t="s">
        <v>31</v>
      </c>
      <c r="E3" s="23">
        <v>18</v>
      </c>
      <c r="F3" s="23"/>
      <c r="G3" s="21" t="s">
        <v>30</v>
      </c>
    </row>
    <row r="4" spans="1:7" x14ac:dyDescent="0.3">
      <c r="A4" s="21" t="s">
        <v>93</v>
      </c>
      <c r="B4" s="21" t="s">
        <v>251</v>
      </c>
      <c r="C4" s="21" t="s">
        <v>252</v>
      </c>
      <c r="D4" s="21" t="s">
        <v>23</v>
      </c>
      <c r="E4" s="23">
        <v>49</v>
      </c>
      <c r="F4" s="23"/>
      <c r="G4" s="21" t="s">
        <v>30</v>
      </c>
    </row>
    <row r="5" spans="1:7" x14ac:dyDescent="0.3">
      <c r="A5" s="21" t="s">
        <v>93</v>
      </c>
      <c r="B5" s="21" t="s">
        <v>253</v>
      </c>
      <c r="C5" s="21" t="s">
        <v>230</v>
      </c>
      <c r="D5" s="21" t="s">
        <v>31</v>
      </c>
      <c r="E5" s="23">
        <v>82</v>
      </c>
      <c r="F5" s="23"/>
      <c r="G5" s="21" t="s">
        <v>30</v>
      </c>
    </row>
    <row r="6" spans="1:7" x14ac:dyDescent="0.3">
      <c r="A6" s="21" t="s">
        <v>93</v>
      </c>
      <c r="B6" s="21" t="s">
        <v>254</v>
      </c>
      <c r="C6" s="21" t="s">
        <v>255</v>
      </c>
      <c r="D6" s="21" t="s">
        <v>23</v>
      </c>
      <c r="E6" s="23">
        <v>121.5</v>
      </c>
      <c r="F6" s="23"/>
      <c r="G6" s="21" t="s">
        <v>30</v>
      </c>
    </row>
    <row r="7" spans="1:7" x14ac:dyDescent="0.3">
      <c r="A7" s="21" t="s">
        <v>93</v>
      </c>
      <c r="B7" s="21" t="s">
        <v>261</v>
      </c>
      <c r="C7" s="21" t="s">
        <v>262</v>
      </c>
      <c r="D7" s="21" t="s">
        <v>31</v>
      </c>
      <c r="E7" s="23">
        <v>4</v>
      </c>
      <c r="F7" s="23"/>
      <c r="G7" s="21" t="s">
        <v>263</v>
      </c>
    </row>
    <row r="8" spans="1:7" x14ac:dyDescent="0.3">
      <c r="A8" s="21" t="s">
        <v>93</v>
      </c>
      <c r="B8" s="21" t="s">
        <v>256</v>
      </c>
      <c r="C8" s="21" t="s">
        <v>257</v>
      </c>
      <c r="D8" s="21" t="s">
        <v>23</v>
      </c>
      <c r="E8" s="23">
        <v>74</v>
      </c>
      <c r="F8" s="23"/>
      <c r="G8" s="21" t="s">
        <v>30</v>
      </c>
    </row>
    <row r="9" spans="1:7" x14ac:dyDescent="0.3">
      <c r="A9" s="21" t="s">
        <v>93</v>
      </c>
      <c r="B9" s="21" t="s">
        <v>258</v>
      </c>
      <c r="C9" s="21" t="s">
        <v>145</v>
      </c>
      <c r="D9" s="21" t="s">
        <v>115</v>
      </c>
      <c r="E9" s="23">
        <v>7</v>
      </c>
      <c r="F9" s="23"/>
      <c r="G9" s="21" t="s">
        <v>35</v>
      </c>
    </row>
    <row r="10" spans="1:7" x14ac:dyDescent="0.3">
      <c r="A10" s="21" t="s">
        <v>93</v>
      </c>
      <c r="B10" s="21" t="s">
        <v>259</v>
      </c>
      <c r="C10" s="21" t="s">
        <v>142</v>
      </c>
      <c r="D10" s="21" t="s">
        <v>115</v>
      </c>
      <c r="E10" s="23">
        <v>7</v>
      </c>
      <c r="F10" s="23"/>
      <c r="G10" s="21" t="s">
        <v>35</v>
      </c>
    </row>
    <row r="11" spans="1:7" x14ac:dyDescent="0.3">
      <c r="A11" s="21" t="s">
        <v>93</v>
      </c>
      <c r="B11" s="21" t="s">
        <v>260</v>
      </c>
      <c r="C11" s="21" t="s">
        <v>245</v>
      </c>
      <c r="D11" s="21" t="s">
        <v>115</v>
      </c>
      <c r="E11" s="23">
        <v>3</v>
      </c>
      <c r="F11" s="23"/>
      <c r="G11" s="21" t="s">
        <v>35</v>
      </c>
    </row>
    <row r="12" spans="1:7" x14ac:dyDescent="0.3">
      <c r="A12" s="21" t="s">
        <v>93</v>
      </c>
      <c r="B12" s="21" t="s">
        <v>264</v>
      </c>
      <c r="C12" s="21" t="s">
        <v>237</v>
      </c>
      <c r="D12" s="21" t="s">
        <v>31</v>
      </c>
      <c r="E12" s="23">
        <v>10</v>
      </c>
      <c r="F12" s="23"/>
      <c r="G12" s="21" t="s">
        <v>263</v>
      </c>
    </row>
    <row r="13" spans="1:7" x14ac:dyDescent="0.3">
      <c r="A13" s="21" t="s">
        <v>93</v>
      </c>
      <c r="B13" s="21" t="s">
        <v>71</v>
      </c>
      <c r="C13" s="21" t="s">
        <v>265</v>
      </c>
      <c r="D13" s="21" t="s">
        <v>23</v>
      </c>
      <c r="E13" s="23">
        <v>39</v>
      </c>
      <c r="F13" s="23"/>
      <c r="G13" s="21" t="s">
        <v>30</v>
      </c>
    </row>
    <row r="14" spans="1:7" x14ac:dyDescent="0.3">
      <c r="A14" s="21" t="s">
        <v>93</v>
      </c>
      <c r="B14" s="21" t="s">
        <v>266</v>
      </c>
      <c r="C14" s="21" t="s">
        <v>70</v>
      </c>
      <c r="D14" s="21" t="s">
        <v>23</v>
      </c>
      <c r="E14" s="23">
        <v>5</v>
      </c>
      <c r="F14" s="23"/>
      <c r="G14" s="21" t="s">
        <v>129</v>
      </c>
    </row>
    <row r="15" spans="1:7" x14ac:dyDescent="0.3">
      <c r="A15" s="21" t="s">
        <v>93</v>
      </c>
      <c r="B15" s="21" t="s">
        <v>72</v>
      </c>
      <c r="C15" s="21" t="s">
        <v>267</v>
      </c>
      <c r="D15" s="21" t="s">
        <v>23</v>
      </c>
      <c r="E15" s="23">
        <v>280</v>
      </c>
      <c r="F15" s="23"/>
      <c r="G15" s="21" t="s">
        <v>30</v>
      </c>
    </row>
    <row r="16" spans="1:7" x14ac:dyDescent="0.3">
      <c r="A16" s="21" t="s">
        <v>93</v>
      </c>
      <c r="B16" s="33" t="s">
        <v>268</v>
      </c>
      <c r="C16" s="21" t="s">
        <v>220</v>
      </c>
      <c r="D16" s="21" t="s">
        <v>31</v>
      </c>
      <c r="E16" s="23"/>
      <c r="F16" s="23">
        <v>16</v>
      </c>
      <c r="G16" s="21" t="s">
        <v>129</v>
      </c>
    </row>
    <row r="17" spans="1:7" x14ac:dyDescent="0.3">
      <c r="A17" s="21" t="s">
        <v>93</v>
      </c>
      <c r="B17" s="21" t="s">
        <v>269</v>
      </c>
      <c r="C17" s="21" t="s">
        <v>270</v>
      </c>
      <c r="D17" s="21" t="s">
        <v>126</v>
      </c>
      <c r="E17" s="23">
        <v>9</v>
      </c>
      <c r="F17" s="23"/>
      <c r="G17" s="21" t="s">
        <v>30</v>
      </c>
    </row>
    <row r="19" spans="1:7" x14ac:dyDescent="0.3">
      <c r="E19" s="34">
        <f>SUM(E2:E18)</f>
        <v>708.5</v>
      </c>
      <c r="F19" s="34">
        <f>SUM(F2:F18)</f>
        <v>21.6</v>
      </c>
    </row>
  </sheetData>
  <autoFilter ref="A1:G13" xr:uid="{00000000-0009-0000-0000-000001000000}"/>
  <phoneticPr fontId="12" type="noConversion"/>
  <pageMargins left="0.70866141732283472" right="0.70866141732283472" top="0.55118110236220474" bottom="0.35433070866141736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A4461-3622-4969-8029-DF5FC08BB614}">
  <dimension ref="A1:G15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9.140625" defaultRowHeight="18.75" x14ac:dyDescent="0.3"/>
  <cols>
    <col min="1" max="1" width="11" style="1" bestFit="1" customWidth="1"/>
    <col min="2" max="2" width="20" style="1" bestFit="1" customWidth="1"/>
    <col min="3" max="3" width="27.85546875" style="1" customWidth="1"/>
    <col min="4" max="4" width="21.140625" style="1" bestFit="1" customWidth="1"/>
    <col min="5" max="5" width="18.140625" style="1" bestFit="1" customWidth="1"/>
    <col min="6" max="6" width="18.140625" style="1" customWidth="1"/>
    <col min="7" max="7" width="22.28515625" style="1" customWidth="1"/>
    <col min="8" max="16384" width="9.140625" style="1"/>
  </cols>
  <sheetData>
    <row r="1" spans="1:7" s="3" customFormat="1" ht="56.25" x14ac:dyDescent="0.3">
      <c r="A1" s="2"/>
      <c r="B1" s="4" t="s">
        <v>0</v>
      </c>
      <c r="C1" s="4" t="s">
        <v>2</v>
      </c>
      <c r="D1" s="4" t="s">
        <v>1</v>
      </c>
      <c r="E1" s="4" t="s">
        <v>18</v>
      </c>
      <c r="F1" s="4" t="s">
        <v>17</v>
      </c>
      <c r="G1" s="5" t="s">
        <v>8</v>
      </c>
    </row>
    <row r="2" spans="1:7" x14ac:dyDescent="0.3">
      <c r="A2" s="21" t="s">
        <v>94</v>
      </c>
      <c r="B2" s="21" t="s">
        <v>271</v>
      </c>
      <c r="C2" s="21" t="s">
        <v>272</v>
      </c>
      <c r="D2" s="21" t="s">
        <v>31</v>
      </c>
      <c r="E2" s="23">
        <v>8</v>
      </c>
      <c r="F2" s="23"/>
      <c r="G2" s="21" t="s">
        <v>47</v>
      </c>
    </row>
    <row r="3" spans="1:7" x14ac:dyDescent="0.3">
      <c r="A3" s="21" t="s">
        <v>94</v>
      </c>
      <c r="B3" s="21" t="s">
        <v>273</v>
      </c>
      <c r="C3" s="21" t="s">
        <v>163</v>
      </c>
      <c r="D3" s="21" t="s">
        <v>31</v>
      </c>
      <c r="E3" s="23">
        <v>25</v>
      </c>
      <c r="F3" s="23"/>
      <c r="G3" s="21" t="s">
        <v>30</v>
      </c>
    </row>
    <row r="4" spans="1:7" x14ac:dyDescent="0.3">
      <c r="A4" s="21" t="s">
        <v>94</v>
      </c>
      <c r="B4" s="21" t="s">
        <v>274</v>
      </c>
      <c r="C4" s="21" t="s">
        <v>145</v>
      </c>
      <c r="D4" s="21" t="s">
        <v>115</v>
      </c>
      <c r="E4" s="23">
        <v>6</v>
      </c>
      <c r="F4" s="23"/>
      <c r="G4" s="21" t="s">
        <v>143</v>
      </c>
    </row>
    <row r="5" spans="1:7" x14ac:dyDescent="0.3">
      <c r="A5" s="21" t="s">
        <v>94</v>
      </c>
      <c r="B5" s="21" t="s">
        <v>275</v>
      </c>
      <c r="C5" s="21" t="s">
        <v>142</v>
      </c>
      <c r="D5" s="21" t="s">
        <v>115</v>
      </c>
      <c r="E5" s="23">
        <v>7</v>
      </c>
      <c r="F5" s="23"/>
      <c r="G5" s="21" t="s">
        <v>143</v>
      </c>
    </row>
    <row r="6" spans="1:7" x14ac:dyDescent="0.3">
      <c r="A6" s="21" t="s">
        <v>94</v>
      </c>
      <c r="B6" s="21" t="s">
        <v>276</v>
      </c>
      <c r="C6" s="21" t="s">
        <v>73</v>
      </c>
      <c r="D6" s="21" t="s">
        <v>31</v>
      </c>
      <c r="E6" s="23">
        <v>40</v>
      </c>
      <c r="F6" s="23"/>
      <c r="G6" s="21" t="s">
        <v>30</v>
      </c>
    </row>
    <row r="7" spans="1:7" x14ac:dyDescent="0.3">
      <c r="A7" s="21" t="s">
        <v>94</v>
      </c>
      <c r="B7" s="33" t="s">
        <v>281</v>
      </c>
      <c r="C7" s="21" t="s">
        <v>282</v>
      </c>
      <c r="D7" s="21" t="s">
        <v>31</v>
      </c>
      <c r="E7" s="23"/>
      <c r="F7" s="23">
        <f>8*3.4</f>
        <v>27.2</v>
      </c>
      <c r="G7" s="21" t="s">
        <v>35</v>
      </c>
    </row>
    <row r="8" spans="1:7" x14ac:dyDescent="0.3">
      <c r="A8" s="21" t="s">
        <v>94</v>
      </c>
      <c r="B8" s="21" t="s">
        <v>277</v>
      </c>
      <c r="C8" s="21" t="s">
        <v>288</v>
      </c>
      <c r="D8" s="21" t="s">
        <v>115</v>
      </c>
      <c r="E8" s="23">
        <v>3</v>
      </c>
      <c r="F8" s="23"/>
      <c r="G8" s="21" t="s">
        <v>143</v>
      </c>
    </row>
    <row r="9" spans="1:7" x14ac:dyDescent="0.3">
      <c r="A9" s="21" t="s">
        <v>94</v>
      </c>
      <c r="B9" s="33" t="s">
        <v>278</v>
      </c>
      <c r="C9" s="21" t="s">
        <v>279</v>
      </c>
      <c r="D9" s="21" t="s">
        <v>31</v>
      </c>
      <c r="E9" s="23"/>
      <c r="F9" s="23">
        <v>246</v>
      </c>
      <c r="G9" s="21" t="s">
        <v>35</v>
      </c>
    </row>
    <row r="10" spans="1:7" x14ac:dyDescent="0.3">
      <c r="A10" s="21" t="s">
        <v>94</v>
      </c>
      <c r="B10" s="33" t="s">
        <v>280</v>
      </c>
      <c r="C10" s="21" t="s">
        <v>220</v>
      </c>
      <c r="D10" s="21" t="s">
        <v>31</v>
      </c>
      <c r="E10" s="23"/>
      <c r="F10" s="23">
        <v>6</v>
      </c>
      <c r="G10" s="21" t="s">
        <v>129</v>
      </c>
    </row>
    <row r="12" spans="1:7" x14ac:dyDescent="0.3">
      <c r="E12" s="34">
        <f>SUM(E2:E11)</f>
        <v>89</v>
      </c>
      <c r="F12" s="34">
        <f>SUM(F2:F11)</f>
        <v>279.2</v>
      </c>
    </row>
    <row r="15" spans="1:7" x14ac:dyDescent="0.3">
      <c r="E15" s="1" t="s">
        <v>15</v>
      </c>
    </row>
  </sheetData>
  <autoFilter ref="A1:G15" xr:uid="{00000000-0009-0000-0000-000001000000}"/>
  <phoneticPr fontId="12" type="noConversion"/>
  <pageMargins left="0.70866141732283472" right="0.70866141732283472" top="0.55118110236220474" bottom="0.35433070866141736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29"/>
  <sheetViews>
    <sheetView topLeftCell="A2" workbookViewId="0">
      <selection activeCell="A2" sqref="A2"/>
    </sheetView>
  </sheetViews>
  <sheetFormatPr defaultRowHeight="15" x14ac:dyDescent="0.25"/>
  <cols>
    <col min="1" max="1" width="22.42578125" bestFit="1" customWidth="1"/>
    <col min="2" max="2" width="8.7109375" bestFit="1" customWidth="1"/>
    <col min="3" max="3" width="10" bestFit="1" customWidth="1"/>
    <col min="4" max="4" width="14.140625" bestFit="1" customWidth="1"/>
    <col min="5" max="5" width="15.42578125" bestFit="1" customWidth="1"/>
    <col min="6" max="6" width="15" bestFit="1" customWidth="1"/>
    <col min="7" max="7" width="14.85546875" customWidth="1"/>
    <col min="8" max="8" width="24.140625" bestFit="1" customWidth="1"/>
    <col min="10" max="10" width="10.140625" bestFit="1" customWidth="1"/>
  </cols>
  <sheetData>
    <row r="2" spans="1:11" ht="19.5" thickBot="1" x14ac:dyDescent="0.35">
      <c r="A2" s="17" t="s">
        <v>24</v>
      </c>
      <c r="C2" s="57" t="s">
        <v>22</v>
      </c>
      <c r="D2" s="57"/>
      <c r="E2" s="57"/>
      <c r="F2" s="57"/>
      <c r="G2" s="57"/>
      <c r="H2" s="57"/>
    </row>
    <row r="3" spans="1:11" ht="15.75" thickBot="1" x14ac:dyDescent="0.3">
      <c r="B3" s="7"/>
      <c r="C3" s="9" t="s">
        <v>23</v>
      </c>
      <c r="D3" s="9" t="s">
        <v>7</v>
      </c>
      <c r="E3" s="9" t="s">
        <v>6</v>
      </c>
      <c r="F3" s="9" t="s">
        <v>3</v>
      </c>
      <c r="G3" s="14" t="s">
        <v>26</v>
      </c>
      <c r="H3" s="10" t="s">
        <v>118</v>
      </c>
      <c r="J3" s="35" t="s">
        <v>21</v>
      </c>
      <c r="K3" s="36" t="s">
        <v>119</v>
      </c>
    </row>
    <row r="4" spans="1:11" ht="19.5" thickTop="1" x14ac:dyDescent="0.3">
      <c r="B4" s="11" t="s">
        <v>28</v>
      </c>
      <c r="C4" s="45">
        <v>0</v>
      </c>
      <c r="D4" s="45">
        <v>0</v>
      </c>
      <c r="E4" s="45">
        <f>Kelder!E15+Kelder!E16+Kelder!E17+Kelder!E18+Kelder!E19+Kelder!E20</f>
        <v>61</v>
      </c>
      <c r="F4" s="45">
        <f>Kelder!E2+Kelder!E3+Kelder!E4+Kelder!E12+Kelder!E13+Kelder!E14+Kelder!E23</f>
        <v>64</v>
      </c>
      <c r="G4" s="46">
        <f>Kelder!E21+Kelder!E22</f>
        <v>287</v>
      </c>
      <c r="H4" s="47">
        <f>Kelder!E5+Kelder!E6+Kelder!E7+Kelder!E8+Kelder!E9+Kelder!E10+Kelder!E11</f>
        <v>0</v>
      </c>
      <c r="J4" s="30">
        <f>SUM(C4:H4)</f>
        <v>412</v>
      </c>
      <c r="K4" s="36"/>
    </row>
    <row r="5" spans="1:11" ht="18.75" x14ac:dyDescent="0.3">
      <c r="B5" s="11" t="s">
        <v>19</v>
      </c>
      <c r="C5" s="48">
        <f>BG!E16+BG!E17+BG!E18+BG!E19+BG!E20</f>
        <v>97</v>
      </c>
      <c r="D5" s="48">
        <f>BG!E6+BG!E7+BG!E8+BG!E9</f>
        <v>56</v>
      </c>
      <c r="E5" s="48">
        <f>BG!E12+BG!E13</f>
        <v>14</v>
      </c>
      <c r="F5" s="48">
        <f>BG!E2+BG!E4+BG!E5+BG!E10+BG!E11+BG!E14+BG!E15+BG!E21+BG!E22+BG!E23</f>
        <v>274</v>
      </c>
      <c r="G5" s="49">
        <v>0</v>
      </c>
      <c r="H5" s="50">
        <f>BG!E3</f>
        <v>0</v>
      </c>
      <c r="J5" s="30">
        <f>SUM(C5:H5)</f>
        <v>441</v>
      </c>
      <c r="K5" s="36"/>
    </row>
    <row r="6" spans="1:11" ht="18.75" x14ac:dyDescent="0.3">
      <c r="B6" s="11" t="s">
        <v>20</v>
      </c>
      <c r="C6" s="48">
        <f>'etage 1'!E14+'etage 1'!E15+'etage 1'!E16</f>
        <v>119</v>
      </c>
      <c r="D6" s="48">
        <f>'etage 1'!E3+'etage 1'!E4+'etage 1'!E5+'etage 1'!E6+'etage 1'!E7+'etage 1'!E8+'etage 1'!E22+'etage 1'!E23+'etage 1'!E24+'etage 1'!E25+'etage 1'!E26</f>
        <v>121</v>
      </c>
      <c r="E6" s="48">
        <f>'etage 1'!E19+'etage 1'!E20</f>
        <v>11</v>
      </c>
      <c r="F6" s="48">
        <f>'etage 1'!E2+'etage 1'!E9+'etage 1'!E10+'etage 1'!E11+'etage 1'!E12+'etage 1'!E13+'etage 1'!E21+'etage 1'!E27+'etage 1'!E28+'etage 1'!E29</f>
        <v>125</v>
      </c>
      <c r="G6" s="49">
        <v>0</v>
      </c>
      <c r="H6" s="50">
        <f>'etage 1'!E17+'etage 1'!E18</f>
        <v>0</v>
      </c>
      <c r="J6" s="30">
        <f t="shared" ref="J6:J10" si="0">SUM(C6:H6)</f>
        <v>376</v>
      </c>
      <c r="K6" s="36"/>
    </row>
    <row r="7" spans="1:11" ht="18.75" x14ac:dyDescent="0.3">
      <c r="B7" s="11" t="s">
        <v>75</v>
      </c>
      <c r="C7" s="48">
        <f>'etage 2'!E4+'etage 2'!E5+'etage 2'!E6+'etage 2'!E8+'etage 2'!E19+'etage 2'!E20</f>
        <v>375</v>
      </c>
      <c r="D7" s="48">
        <v>0</v>
      </c>
      <c r="E7" s="48">
        <f>'etage 2'!E12+'etage 2'!E13+'etage 2'!E14+'etage 2'!E17</f>
        <v>17</v>
      </c>
      <c r="F7" s="48">
        <f>'etage 2'!E2+'etage 2'!E3+'etage 2'!E7+'etage 2'!E9+'etage 2'!E10+'etage 2'!E11+'etage 2'!E16+'etage 2'!E21</f>
        <v>191.4</v>
      </c>
      <c r="G7" s="49">
        <v>0</v>
      </c>
      <c r="H7" s="50">
        <f>'etage 2'!E15+'etage 2'!E18</f>
        <v>0</v>
      </c>
      <c r="J7" s="30">
        <f t="shared" si="0"/>
        <v>583.4</v>
      </c>
      <c r="K7" s="36"/>
    </row>
    <row r="8" spans="1:11" ht="18.75" x14ac:dyDescent="0.3">
      <c r="B8" s="11" t="s">
        <v>76</v>
      </c>
      <c r="C8" s="48">
        <f>'etage 3'!E4+'etage 3'!E5+'etage 3'!E6+'etage 3'!E8+'etage 3'!E13+'etage 3'!E17+'etage 3'!E18</f>
        <v>519</v>
      </c>
      <c r="D8" s="48">
        <f>'etage 3'!E15+'etage 3'!E16+'etage 3'!E19</f>
        <v>52</v>
      </c>
      <c r="E8">
        <f>'etage 3'!E10+'etage 3'!E11+'etage 3'!E12</f>
        <v>17</v>
      </c>
      <c r="F8" s="48">
        <f>'etage 3'!E2+'etage 3'!E3+'etage 3'!E7+'etage 3'!E9+'etage 3'!E14+'etage 3'!E20</f>
        <v>124</v>
      </c>
      <c r="G8" s="49">
        <v>0</v>
      </c>
      <c r="H8" s="50">
        <v>0</v>
      </c>
      <c r="J8" s="30">
        <f t="shared" si="0"/>
        <v>712</v>
      </c>
      <c r="K8" s="36"/>
    </row>
    <row r="9" spans="1:11" ht="18.75" x14ac:dyDescent="0.3">
      <c r="B9" s="11" t="s">
        <v>77</v>
      </c>
      <c r="C9" s="48">
        <f>'etage 4'!E4+'etage 4'!E6+'etage 4'!E8+'etage 4'!E13+'etage 4'!E14+'etage 4'!E15</f>
        <v>568.5</v>
      </c>
      <c r="D9" s="48">
        <f>'etage 4'!E17</f>
        <v>9</v>
      </c>
      <c r="E9" s="48">
        <f>'etage 4'!E9+'etage 4'!E10+'etage 4'!E11</f>
        <v>17</v>
      </c>
      <c r="F9" s="48">
        <f>'etage 4'!E2+'etage 4'!E3+'etage 4'!E5+'etage 4'!E7+'etage 4'!E12+'etage 4'!E16</f>
        <v>114</v>
      </c>
      <c r="G9" s="49">
        <v>0</v>
      </c>
      <c r="H9" s="50">
        <v>0</v>
      </c>
      <c r="J9" s="30">
        <f t="shared" si="0"/>
        <v>708.5</v>
      </c>
      <c r="K9" s="36"/>
    </row>
    <row r="10" spans="1:11" ht="18.75" x14ac:dyDescent="0.3">
      <c r="B10" s="11" t="s">
        <v>78</v>
      </c>
      <c r="C10" s="48">
        <v>0</v>
      </c>
      <c r="D10" s="48">
        <v>0</v>
      </c>
      <c r="E10" s="48">
        <f>'etage 5'!E4+'etage 5'!E5+'etage 5'!E8</f>
        <v>16</v>
      </c>
      <c r="F10" s="48">
        <f>'etage 5'!E2+'etage 5'!E3+'etage 5'!E6+'etage 5'!E7+'etage 5'!E9+'etage 5'!E10</f>
        <v>73</v>
      </c>
      <c r="G10" s="49">
        <v>0</v>
      </c>
      <c r="H10" s="50">
        <v>0</v>
      </c>
      <c r="J10" s="30">
        <f t="shared" si="0"/>
        <v>89</v>
      </c>
      <c r="K10" s="36"/>
    </row>
    <row r="11" spans="1:11" ht="18.75" x14ac:dyDescent="0.3">
      <c r="B11" s="11"/>
      <c r="C11" s="51"/>
      <c r="D11" s="51"/>
      <c r="E11" s="51"/>
      <c r="F11" s="51"/>
      <c r="G11" s="52"/>
      <c r="H11" s="53"/>
      <c r="K11" s="36"/>
    </row>
    <row r="12" spans="1:11" s="12" customFormat="1" ht="16.5" thickBot="1" x14ac:dyDescent="0.3">
      <c r="B12" s="13" t="s">
        <v>21</v>
      </c>
      <c r="C12" s="54">
        <f>SUM(C4:C10)</f>
        <v>1678.5</v>
      </c>
      <c r="D12" s="54">
        <f t="shared" ref="D12:H12" si="1">SUM(D4:D10)</f>
        <v>238</v>
      </c>
      <c r="E12" s="54">
        <f t="shared" si="1"/>
        <v>153</v>
      </c>
      <c r="F12" s="54">
        <f t="shared" si="1"/>
        <v>965.4</v>
      </c>
      <c r="G12" s="54">
        <f t="shared" si="1"/>
        <v>287</v>
      </c>
      <c r="H12" s="55">
        <f t="shared" si="1"/>
        <v>0</v>
      </c>
      <c r="I12" s="37"/>
      <c r="J12" s="37">
        <f>SUM(C12:I12)</f>
        <v>3321.9</v>
      </c>
      <c r="K12" s="36"/>
    </row>
    <row r="13" spans="1:11" x14ac:dyDescent="0.25">
      <c r="K13" s="38">
        <f>Kelder!E25+BG!E25+'etage 1'!E31+'etage 2'!E23+'etage 3'!E22+'etage 4'!E19+'etage 5'!E12</f>
        <v>3321.9</v>
      </c>
    </row>
    <row r="14" spans="1:11" x14ac:dyDescent="0.25">
      <c r="J14" s="39">
        <f>J12-K13</f>
        <v>0</v>
      </c>
      <c r="K14" s="36"/>
    </row>
    <row r="15" spans="1:11" x14ac:dyDescent="0.25">
      <c r="K15" s="36"/>
    </row>
    <row r="16" spans="1:11" ht="15.75" thickBot="1" x14ac:dyDescent="0.3">
      <c r="A16" s="16" t="s">
        <v>25</v>
      </c>
      <c r="K16" s="36"/>
    </row>
    <row r="17" spans="2:11" ht="15.75" thickBot="1" x14ac:dyDescent="0.3">
      <c r="B17" s="7"/>
      <c r="C17" s="9" t="s">
        <v>23</v>
      </c>
      <c r="D17" s="9" t="s">
        <v>7</v>
      </c>
      <c r="E17" s="9" t="s">
        <v>6</v>
      </c>
      <c r="F17" s="9" t="s">
        <v>3</v>
      </c>
      <c r="G17" s="14" t="s">
        <v>26</v>
      </c>
      <c r="H17" s="10" t="s">
        <v>118</v>
      </c>
      <c r="K17" s="36"/>
    </row>
    <row r="18" spans="2:11" ht="19.5" thickTop="1" x14ac:dyDescent="0.3">
      <c r="B18" s="11" t="s">
        <v>28</v>
      </c>
      <c r="C18" s="45">
        <v>0</v>
      </c>
      <c r="D18" s="45">
        <v>0</v>
      </c>
      <c r="E18" s="45">
        <f>Kelder!F15+Kelder!F16+Kelder!F17+Kelder!F18+Kelder!F19+Kelder!F20</f>
        <v>0</v>
      </c>
      <c r="F18" s="45">
        <f>Kelder!F2+Kelder!F3+Kelder!F4+Kelder!F12+Kelder!F13+Kelder!F14+Kelder!F23</f>
        <v>360</v>
      </c>
      <c r="G18" s="46">
        <f>Kelder!F21+Kelder!F22</f>
        <v>0</v>
      </c>
      <c r="H18" s="47">
        <f>Kelder!F5+Kelder!F6+Kelder!F7+Kelder!F8+Kelder!F9+Kelder!F10+Kelder!F11</f>
        <v>43</v>
      </c>
      <c r="J18" s="30">
        <f>SUM(C18:H18)</f>
        <v>403</v>
      </c>
      <c r="K18" s="36"/>
    </row>
    <row r="19" spans="2:11" ht="18.75" x14ac:dyDescent="0.3">
      <c r="B19" s="11" t="s">
        <v>19</v>
      </c>
      <c r="C19" s="48">
        <f>BG!F16+BG!F17+BG!F18+BG!F19+BG!F20</f>
        <v>0</v>
      </c>
      <c r="D19" s="48">
        <f>BG!F6+BG!F7+BG!F8+BG!F9</f>
        <v>0</v>
      </c>
      <c r="E19" s="48">
        <f>BG!F12+BG!F13</f>
        <v>0</v>
      </c>
      <c r="F19" s="48">
        <f>BG!F2+BG!F4+BG!F5+BG!F10+BG!F11+BG!F14+BG!F15+BG!F21+BG!F22+BG!F23</f>
        <v>56.9</v>
      </c>
      <c r="G19" s="49">
        <v>0</v>
      </c>
      <c r="H19" s="50">
        <f>BG!F3</f>
        <v>7.26</v>
      </c>
      <c r="J19" s="30">
        <f>SUM(C19:H19)</f>
        <v>64.16</v>
      </c>
      <c r="K19" s="36"/>
    </row>
    <row r="20" spans="2:11" ht="18.75" x14ac:dyDescent="0.3">
      <c r="B20" s="11" t="s">
        <v>20</v>
      </c>
      <c r="C20" s="48">
        <f>'etage 1'!F14+'etage 1'!F15+'etage 1'!F16</f>
        <v>0</v>
      </c>
      <c r="D20" s="48">
        <f>'etage 1'!F3+'etage 1'!F4+'etage 1'!F5+'etage 1'!F6+'etage 1'!F7+'etage 1'!F8+'etage 1'!F22+'etage 1'!F23+'etage 1'!F24+'etage 1'!F25+'etage 1'!F26</f>
        <v>0</v>
      </c>
      <c r="E20" s="48">
        <f>'etage 1'!F19+'etage 1'!F20</f>
        <v>0</v>
      </c>
      <c r="F20" s="48">
        <f>'etage 1'!F2+'etage 1'!F9+'etage 1'!F10+'etage 1'!F11+'etage 1'!F12+'etage 1'!F13+'etage 1'!F21+'etage 1'!F27+'etage 1'!F28+'etage 1'!F29</f>
        <v>46</v>
      </c>
      <c r="G20" s="49">
        <v>0</v>
      </c>
      <c r="H20" s="50">
        <f>'etage 1'!F17+'etage 1'!F18</f>
        <v>101</v>
      </c>
      <c r="J20" s="30">
        <f t="shared" ref="J20:J24" si="2">SUM(C20:H20)</f>
        <v>147</v>
      </c>
      <c r="K20" s="36"/>
    </row>
    <row r="21" spans="2:11" ht="18.75" x14ac:dyDescent="0.3">
      <c r="B21" s="11" t="s">
        <v>75</v>
      </c>
      <c r="C21" s="48">
        <f>'etage 2'!F4+'etage 2'!F5+'etage 2'!F6+'etage 2'!F8+'etage 2'!F19+'etage 2'!F20</f>
        <v>0</v>
      </c>
      <c r="D21" s="48">
        <v>0</v>
      </c>
      <c r="E21" s="48">
        <f>'etage 2'!F12+'etage 2'!F13+'etage 2'!F14+'etage 2'!F17</f>
        <v>15</v>
      </c>
      <c r="F21" s="48">
        <f>'etage 2'!F2+'etage 2'!F3+'etage 2'!F7+'etage 2'!F9+'etage 2'!F10+'etage 2'!F11+'etage 2'!F16+'etage 2'!F21</f>
        <v>26.4</v>
      </c>
      <c r="G21" s="49">
        <v>0</v>
      </c>
      <c r="H21" s="50">
        <f>'etage 2'!F15+'etage 2'!F18</f>
        <v>3.7600000000000002</v>
      </c>
      <c r="J21" s="30">
        <f t="shared" si="2"/>
        <v>45.16</v>
      </c>
      <c r="K21" s="36"/>
    </row>
    <row r="22" spans="2:11" ht="18.75" x14ac:dyDescent="0.3">
      <c r="B22" s="11" t="s">
        <v>76</v>
      </c>
      <c r="C22" s="48">
        <f>'etage 3'!F4+'etage 3'!F5+'etage 3'!F6+'etage 3'!F8+'etage 3'!F13+'etage 3'!F17+'etage 3'!F18</f>
        <v>0</v>
      </c>
      <c r="D22" s="48">
        <f>'etage 3'!F15+'etage 3'!F16+'etage 3'!F19</f>
        <v>0</v>
      </c>
      <c r="E22" s="56">
        <f>'etage 3'!F10+'etage 3'!F11+'etage 3'!F12</f>
        <v>0</v>
      </c>
      <c r="F22" s="48">
        <f>'etage 3'!F2+'etage 3'!F3+'etage 3'!F7+'etage 3'!F9+'etage 3'!F14+'etage 3'!F20</f>
        <v>24</v>
      </c>
      <c r="G22" s="49">
        <v>0</v>
      </c>
      <c r="H22" s="50">
        <v>0</v>
      </c>
      <c r="J22" s="30">
        <f t="shared" si="2"/>
        <v>24</v>
      </c>
      <c r="K22" s="36"/>
    </row>
    <row r="23" spans="2:11" ht="18.75" x14ac:dyDescent="0.3">
      <c r="B23" s="11" t="s">
        <v>77</v>
      </c>
      <c r="C23" s="48">
        <f>'etage 4'!F4+'etage 4'!F6+'etage 4'!F8+'etage 4'!F13+'etage 4'!F14+'etage 4'!F15</f>
        <v>0</v>
      </c>
      <c r="D23" s="48">
        <f>'etage 4'!F17</f>
        <v>0</v>
      </c>
      <c r="E23" s="48">
        <f>'etage 4'!F9+'etage 4'!F10+'etage 4'!F11</f>
        <v>0</v>
      </c>
      <c r="F23" s="48">
        <f>'etage 4'!F2+'etage 4'!F3+'etage 4'!F5+'etage 4'!F7+'etage 4'!F12+'etage 4'!F16</f>
        <v>21.6</v>
      </c>
      <c r="G23" s="49">
        <v>0</v>
      </c>
      <c r="H23" s="50">
        <v>0</v>
      </c>
      <c r="J23" s="30">
        <f t="shared" si="2"/>
        <v>21.6</v>
      </c>
      <c r="K23" s="36"/>
    </row>
    <row r="24" spans="2:11" ht="18.75" x14ac:dyDescent="0.3">
      <c r="B24" s="11" t="s">
        <v>78</v>
      </c>
      <c r="C24" s="48">
        <v>0</v>
      </c>
      <c r="D24" s="48">
        <v>0</v>
      </c>
      <c r="E24" s="48">
        <f>'etage 5'!F4+'etage 5'!F5+'etage 5'!F8</f>
        <v>0</v>
      </c>
      <c r="F24" s="48">
        <f>'etage 5'!F2+'etage 5'!F3+'etage 5'!F6+'etage 5'!F7+'etage 5'!F9+'etage 5'!F10</f>
        <v>279.2</v>
      </c>
      <c r="G24" s="49">
        <v>0</v>
      </c>
      <c r="H24" s="50">
        <v>0</v>
      </c>
      <c r="J24" s="30">
        <f t="shared" si="2"/>
        <v>279.2</v>
      </c>
      <c r="K24" s="36"/>
    </row>
    <row r="25" spans="2:11" ht="18.75" x14ac:dyDescent="0.3">
      <c r="B25" s="11"/>
      <c r="C25" s="6"/>
      <c r="D25" s="6"/>
      <c r="E25" s="6"/>
      <c r="F25" s="6"/>
      <c r="G25" s="15"/>
      <c r="H25" s="8"/>
      <c r="K25" s="36"/>
    </row>
    <row r="26" spans="2:11" s="12" customFormat="1" ht="16.5" thickBot="1" x14ac:dyDescent="0.3">
      <c r="B26" s="13" t="s">
        <v>21</v>
      </c>
      <c r="C26" s="54">
        <f>SUM(C18:C24)</f>
        <v>0</v>
      </c>
      <c r="D26" s="54">
        <f t="shared" ref="D26:H26" si="3">SUM(D18:D24)</f>
        <v>0</v>
      </c>
      <c r="E26" s="54">
        <f t="shared" si="3"/>
        <v>15</v>
      </c>
      <c r="F26" s="54">
        <f t="shared" si="3"/>
        <v>814.09999999999991</v>
      </c>
      <c r="G26" s="54">
        <f t="shared" si="3"/>
        <v>0</v>
      </c>
      <c r="H26" s="55">
        <f t="shared" si="3"/>
        <v>155.01999999999998</v>
      </c>
      <c r="I26" s="37"/>
      <c r="J26" s="37">
        <f>SUM(C26:I26)</f>
        <v>984.11999999999989</v>
      </c>
      <c r="K26" s="36"/>
    </row>
    <row r="27" spans="2:11" x14ac:dyDescent="0.25">
      <c r="K27" s="38">
        <f>Kelder!F25+BG!F25+'etage 1'!F31+'etage 2'!F23+'etage 3'!F22+'etage 4'!F19+'etage 5'!F12</f>
        <v>984.11999999999989</v>
      </c>
    </row>
    <row r="29" spans="2:11" x14ac:dyDescent="0.25">
      <c r="J29" s="39">
        <f>SUM(J12:J26)</f>
        <v>5290.1399999999994</v>
      </c>
    </row>
  </sheetData>
  <mergeCells count="1">
    <mergeCell ref="C2:H2"/>
  </mergeCells>
  <phoneticPr fontId="1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263CF06FFBEB4D84680222455BE035" ma:contentTypeVersion="632" ma:contentTypeDescription="Een nieuw document maken." ma:contentTypeScope="" ma:versionID="ef8b5e720c12470d12442323329eabab">
  <xsd:schema xmlns:xsd="http://www.w3.org/2001/XMLSchema" xmlns:xs="http://www.w3.org/2001/XMLSchema" xmlns:p="http://schemas.microsoft.com/office/2006/metadata/properties" xmlns:ns2="25b3652f-631c-4938-9cdd-f4886d4259fe" xmlns:ns3="d65c1474-5acf-44bb-8ee5-5146eb7ce7a5" xmlns:ns4="acb3b980-739c-402b-9d57-40d00707bd7c" targetNamespace="http://schemas.microsoft.com/office/2006/metadata/properties" ma:root="true" ma:fieldsID="d866beb853851329b45246b356d3d5c8" ns2:_="" ns3:_="" ns4:_="">
    <xsd:import namespace="25b3652f-631c-4938-9cdd-f4886d4259fe"/>
    <xsd:import namespace="d65c1474-5acf-44bb-8ee5-5146eb7ce7a5"/>
    <xsd:import namespace="acb3b980-739c-402b-9d57-40d00707bd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3652f-631c-4938-9cdd-f4886d4259f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aab8ffd8-5645-4491-9a9e-3a4189c17b71}" ma:internalName="TaxCatchAll" ma:showField="CatchAllData" ma:web="25b3652f-631c-4938-9cdd-f4886d425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c1474-5acf-44bb-8ee5-5146eb7ce7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2a8827b0-5266-43a4-842c-bd4d162f73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3b980-739c-402b-9d57-40d00707bd7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06FDE8-BFEC-4D4E-8FC4-BE4B645BC81B}"/>
</file>

<file path=customXml/itemProps2.xml><?xml version="1.0" encoding="utf-8"?>
<ds:datastoreItem xmlns:ds="http://schemas.openxmlformats.org/officeDocument/2006/customXml" ds:itemID="{21C55FE9-76DC-476B-BE4F-CEA7655BE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b3652f-631c-4938-9cdd-f4886d4259fe"/>
    <ds:schemaRef ds:uri="d65c1474-5acf-44bb-8ee5-5146eb7ce7a5"/>
    <ds:schemaRef ds:uri="acb3b980-739c-402b-9d57-40d00707b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3F192A-E654-4279-96C2-116CB5C97921}">
  <ds:schemaRefs>
    <ds:schemaRef ds:uri="http://purl.org/dc/dcmitype/"/>
    <ds:schemaRef ds:uri="d65c1474-5acf-44bb-8ee5-5146eb7ce7a5"/>
    <ds:schemaRef ds:uri="25b3652f-631c-4938-9cdd-f4886d4259fe"/>
    <ds:schemaRef ds:uri="http://purl.org/dc/elements/1.1/"/>
    <ds:schemaRef ds:uri="http://schemas.microsoft.com/office/2006/documentManagement/types"/>
    <ds:schemaRef ds:uri="acb3b980-739c-402b-9d57-40d00707bd7c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46BA932-2C77-4497-A4C0-428C27D37D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Kelder</vt:lpstr>
      <vt:lpstr>BG</vt:lpstr>
      <vt:lpstr>etage 1</vt:lpstr>
      <vt:lpstr>etage 2</vt:lpstr>
      <vt:lpstr>etage 3</vt:lpstr>
      <vt:lpstr>etage 4</vt:lpstr>
      <vt:lpstr>etage 5</vt:lpstr>
      <vt:lpstr>totaal per ruimte soort</vt:lpstr>
    </vt:vector>
  </TitlesOfParts>
  <Company>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de Graaf</dc:creator>
  <cp:lastModifiedBy>Arjen de Graaf</cp:lastModifiedBy>
  <cp:lastPrinted>2021-03-23T16:52:13Z</cp:lastPrinted>
  <dcterms:created xsi:type="dcterms:W3CDTF">2021-03-23T16:18:02Z</dcterms:created>
  <dcterms:modified xsi:type="dcterms:W3CDTF">2023-02-24T10:58:14Z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0x010100AA263CF06FFBEB4D84680222455BE035</vt:lpwstr>
  </property>
  <property fmtid="{D5CDD505-2E9C-101B-9397-08002B2CF9AE}" pid="3" name="_dlc_DocIdItemGuid">
    <vt:lpwstr>2389e582-3fea-48da-8fe3-88f17946232b</vt:lpwstr>
  </property>
  <property fmtid="{D5CDD505-2E9C-101B-9397-08002B2CF9AE}" pid="4" name="MediaServiceImageTags">
    <vt:lpwstr/>
  </property>
</Properties>
</file>