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T:\Aanbestedingen\Hans\2023-4012 GFT en Groenafstromen\4 nota van inlichtingen\TenderNed\nota 2\"/>
    </mc:Choice>
  </mc:AlternateContent>
  <xr:revisionPtr revIDLastSave="0" documentId="13_ncr:1_{47AD016A-8972-45ED-A5DA-4F537DD75759}" xr6:coauthVersionLast="47" xr6:coauthVersionMax="47" xr10:uidLastSave="{00000000-0000-0000-0000-000000000000}"/>
  <bookViews>
    <workbookView xWindow="28680" yWindow="-120" windowWidth="29040" windowHeight="17640" xr2:uid="{00000000-000D-0000-FFFF-FFFF00000000}"/>
  </bookViews>
  <sheets>
    <sheet name="Inschrijfstaat NW" sheetId="4" r:id="rId1"/>
    <sheet name="Hulpvelden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4" i="4" l="1"/>
  <c r="D43" i="4"/>
  <c r="D34" i="4"/>
  <c r="D45" i="4"/>
  <c r="E32" i="4"/>
  <c r="E33" i="4"/>
  <c r="E34" i="4"/>
  <c r="E35" i="4"/>
  <c r="D32" i="4"/>
  <c r="D33" i="4"/>
  <c r="E41" i="4"/>
  <c r="E42" i="4"/>
  <c r="E43" i="4"/>
  <c r="E44" i="4"/>
  <c r="H32" i="4"/>
  <c r="D31" i="4"/>
  <c r="D40" i="4"/>
  <c r="D42" i="4"/>
  <c r="D41" i="4"/>
  <c r="F33" i="4"/>
  <c r="H33" i="4"/>
  <c r="F32" i="4"/>
  <c r="I33" i="4" l="1"/>
  <c r="J33" i="4" s="1"/>
  <c r="I32" i="4"/>
  <c r="J32" i="4" s="1"/>
  <c r="F43" i="4" l="1"/>
  <c r="H43" i="4"/>
  <c r="F41" i="4"/>
  <c r="H41" i="4"/>
  <c r="F45" i="4"/>
  <c r="F44" i="4"/>
  <c r="H44" i="4"/>
  <c r="F42" i="4"/>
  <c r="H42" i="4"/>
  <c r="I42" i="4" s="1"/>
  <c r="F40" i="4"/>
  <c r="E40" i="4"/>
  <c r="E45" i="4" s="1"/>
  <c r="F36" i="4"/>
  <c r="D36" i="4"/>
  <c r="F35" i="4"/>
  <c r="H35" i="4"/>
  <c r="F34" i="4"/>
  <c r="H34" i="4"/>
  <c r="I34" i="4" s="1"/>
  <c r="F31" i="4"/>
  <c r="E31" i="4"/>
  <c r="E36" i="4" s="1"/>
  <c r="F28" i="4"/>
  <c r="F27" i="4"/>
  <c r="E27" i="4"/>
  <c r="H27" i="4" s="1"/>
  <c r="I27" i="4" s="1"/>
  <c r="D27" i="4"/>
  <c r="D28" i="4" s="1"/>
  <c r="F26" i="4"/>
  <c r="E26" i="4"/>
  <c r="H26" i="4" s="1"/>
  <c r="I26" i="4" s="1"/>
  <c r="J26" i="4" s="1"/>
  <c r="F25" i="4"/>
  <c r="E25" i="4"/>
  <c r="E28" i="4" s="1"/>
  <c r="F21" i="4"/>
  <c r="F20" i="4"/>
  <c r="D20" i="4"/>
  <c r="D21" i="4" s="1"/>
  <c r="F19" i="4"/>
  <c r="E19" i="4"/>
  <c r="F3" i="3"/>
  <c r="E20" i="4" s="1"/>
  <c r="H20" i="4" s="1"/>
  <c r="E21" i="4" l="1"/>
  <c r="H25" i="4"/>
  <c r="H19" i="4"/>
  <c r="H40" i="4"/>
  <c r="H45" i="4" s="1"/>
  <c r="H31" i="4"/>
  <c r="I43" i="4"/>
  <c r="J43" i="4" s="1"/>
  <c r="I41" i="4"/>
  <c r="J41" i="4" s="1"/>
  <c r="J34" i="4"/>
  <c r="I20" i="4"/>
  <c r="J20" i="4" s="1"/>
  <c r="J42" i="4"/>
  <c r="I44" i="4"/>
  <c r="J44" i="4" s="1"/>
  <c r="J27" i="4"/>
  <c r="I35" i="4"/>
  <c r="J35" i="4" s="1"/>
  <c r="I25" i="4" l="1"/>
  <c r="H28" i="4"/>
  <c r="I19" i="4"/>
  <c r="H21" i="4"/>
  <c r="I31" i="4"/>
  <c r="I36" i="4" s="1"/>
  <c r="H36" i="4"/>
  <c r="I40" i="4"/>
  <c r="J31" i="4"/>
  <c r="J36" i="4" s="1"/>
  <c r="J40" i="4" l="1"/>
  <c r="J45" i="4" s="1"/>
  <c r="I45" i="4"/>
  <c r="J19" i="4"/>
  <c r="J21" i="4" s="1"/>
  <c r="I21" i="4"/>
  <c r="J25" i="4"/>
  <c r="J28" i="4" s="1"/>
  <c r="I28" i="4"/>
</calcChain>
</file>

<file path=xl/sharedStrings.xml><?xml version="1.0" encoding="utf-8"?>
<sst xmlns="http://schemas.openxmlformats.org/spreadsheetml/2006/main" count="118" uniqueCount="58">
  <si>
    <t>Perceel 1</t>
  </si>
  <si>
    <t>perceel 2</t>
  </si>
  <si>
    <t>GFT Maashorst + Meierijstad</t>
  </si>
  <si>
    <t>GFT Bernheze +Oss</t>
  </si>
  <si>
    <t>Perceel 3</t>
  </si>
  <si>
    <t>Groen Bernheze + Oss</t>
  </si>
  <si>
    <t>Perceel 4</t>
  </si>
  <si>
    <t>Inschrijver schrijft in voor de percelen :</t>
  </si>
  <si>
    <t>1 - GFT Bernheze en Oss</t>
  </si>
  <si>
    <t>3 - Groen Bernheze en Oss</t>
  </si>
  <si>
    <t>4 - Groen Maashorst en Oss</t>
  </si>
  <si>
    <t>Ja/Nee</t>
  </si>
  <si>
    <t>Ja</t>
  </si>
  <si>
    <t>Nee</t>
  </si>
  <si>
    <t>tonnen</t>
  </si>
  <si>
    <t>deelname</t>
  </si>
  <si>
    <t>geen deelname</t>
  </si>
  <si>
    <t>Perceel</t>
  </si>
  <si>
    <t xml:space="preserve">Omschrijving </t>
  </si>
  <si>
    <t>Reken-hoeveelheid</t>
  </si>
  <si>
    <t>Een-heid</t>
  </si>
  <si>
    <t>Prijs per
eenheid</t>
  </si>
  <si>
    <t>BTW</t>
  </si>
  <si>
    <t>Totaalprijs voor perceel (excl. BTW)</t>
  </si>
  <si>
    <t>Totaalprijs voor perceel (incl. BTW)</t>
  </si>
  <si>
    <t>2 - GFT Maashorst en Meierijstad</t>
  </si>
  <si>
    <t>Hoeveelheid*</t>
  </si>
  <si>
    <t>Bijlage 7</t>
  </si>
  <si>
    <t>Bestek 2023-4012</t>
  </si>
  <si>
    <t xml:space="preserve">overslag, transport en circulaire verwerking </t>
  </si>
  <si>
    <t xml:space="preserve">van GFT-afval en groenafval c.a. </t>
  </si>
  <si>
    <t>Bijlage 7  Inschrijfstaat</t>
  </si>
  <si>
    <t>Groen Maashorst + Meierijstad</t>
  </si>
  <si>
    <t>Overslaglocaties</t>
  </si>
  <si>
    <t>Bernheze</t>
  </si>
  <si>
    <t>naam locatie</t>
  </si>
  <si>
    <t>straat + huisnummer</t>
  </si>
  <si>
    <t>postcode</t>
  </si>
  <si>
    <t>plaats</t>
  </si>
  <si>
    <t>Perceel 2</t>
  </si>
  <si>
    <t>Maashorst</t>
  </si>
  <si>
    <t>Meierijstad</t>
  </si>
  <si>
    <t>GFT</t>
  </si>
  <si>
    <t>perceel 2*</t>
  </si>
  <si>
    <t>GFe**</t>
  </si>
  <si>
    <r>
      <rPr>
        <sz val="10"/>
        <color theme="1"/>
        <rFont val="Arial"/>
        <family val="2"/>
      </rPr>
      <t>*</t>
    </r>
    <r>
      <rPr>
        <sz val="9"/>
        <color theme="1"/>
        <rFont val="Arial"/>
        <family val="2"/>
      </rPr>
      <t xml:space="preserve"> Een inschrijving voor perceel 2, 3 en/of 4 is slechts geldig indien een inschrijfprijs voor elke afzonderlijke stroom is verstrekt voor het gewenste perceel.</t>
    </r>
  </si>
  <si>
    <t>** Onder voorbehoud van succesvol beproefde inzamelmethoden, anders valt de vermelde hoeveelheid weer onder de stroom "GFT".</t>
  </si>
  <si>
    <t>Hoeveelheden hebben betrekking over de gehele looptijd van 4 jaar</t>
  </si>
  <si>
    <t>restafval (afgekeurd GFT)***</t>
  </si>
  <si>
    <t>*** De vermelde hoeveelheid restafval (afgekeurd GFT) is fictief, maar is mede van invloed op de inschrijfprijs.</t>
  </si>
  <si>
    <t>Oss</t>
  </si>
  <si>
    <t>Schoon hout EXclusief transport</t>
  </si>
  <si>
    <t>Hout gemengd EXclusief transport</t>
  </si>
  <si>
    <t>Hout gemengd INclusief transport</t>
  </si>
  <si>
    <t>Overig organisch INclusief transport</t>
  </si>
  <si>
    <t>Overig organisch EXclusief transport</t>
  </si>
  <si>
    <t>ja</t>
  </si>
  <si>
    <t>v 1.03a1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</si>
</sst>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 * #,##0_ ;_ * \-#,##0_ ;_ * &quot;-&quot;??_ ;_ @_ "/>
    <numFmt numFmtId="165" formatCode="&quot;€&quot;\ #,##0.00"/>
  </numFmts>
  <fonts count="1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8"/>
      <name val="Calibri"/>
      <family val="2"/>
      <scheme val="minor"/>
    </font>
    <font>
      <sz val="9"/>
      <color theme="1"/>
      <name val="Arial"/>
      <family val="2"/>
    </font>
    <font>
      <sz val="10"/>
      <name val="Arial"/>
      <family val="2"/>
    </font>
    <font>
      <sz val="8"/>
      <color theme="1"/>
      <name val="Arial"/>
      <family val="2"/>
    </font>
    <font>
      <b/>
      <sz val="16"/>
      <color theme="1"/>
      <name val="Arial"/>
      <family val="2"/>
    </font>
    <font>
      <sz val="10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</cellStyleXfs>
  <cellXfs count="68">
    <xf numFmtId="0" fontId="0" fillId="0" borderId="0" xfId="0"/>
    <xf numFmtId="164" fontId="0" fillId="0" borderId="0" xfId="1" applyNumberFormat="1" applyFont="1"/>
    <xf numFmtId="9" fontId="0" fillId="0" borderId="0" xfId="0" applyNumberFormat="1"/>
    <xf numFmtId="0" fontId="8" fillId="2" borderId="6" xfId="0" applyFont="1" applyFill="1" applyBorder="1" applyAlignment="1" applyProtection="1">
      <alignment vertical="top"/>
      <protection locked="0"/>
    </xf>
    <xf numFmtId="0" fontId="8" fillId="2" borderId="8" xfId="0" applyFont="1" applyFill="1" applyBorder="1" applyAlignment="1" applyProtection="1">
      <alignment vertical="top"/>
      <protection locked="0"/>
    </xf>
    <xf numFmtId="0" fontId="8" fillId="2" borderId="11" xfId="0" applyFont="1" applyFill="1" applyBorder="1" applyAlignment="1" applyProtection="1">
      <alignment vertical="top"/>
      <protection locked="0"/>
    </xf>
    <xf numFmtId="165" fontId="3" fillId="2" borderId="19" xfId="2" applyNumberFormat="1" applyFont="1" applyFill="1" applyBorder="1" applyAlignment="1" applyProtection="1">
      <alignment vertical="top"/>
      <protection locked="0"/>
    </xf>
    <xf numFmtId="164" fontId="3" fillId="0" borderId="0" xfId="1" applyNumberFormat="1" applyFont="1" applyBorder="1" applyAlignment="1" applyProtection="1">
      <alignment vertical="top"/>
    </xf>
    <xf numFmtId="164" fontId="3" fillId="0" borderId="0" xfId="1" applyNumberFormat="1" applyFont="1" applyAlignment="1" applyProtection="1">
      <alignment vertical="top"/>
    </xf>
    <xf numFmtId="164" fontId="0" fillId="0" borderId="0" xfId="1" applyNumberFormat="1" applyFont="1" applyBorder="1" applyProtection="1"/>
    <xf numFmtId="164" fontId="3" fillId="0" borderId="10" xfId="1" applyNumberFormat="1" applyFont="1" applyBorder="1" applyAlignment="1" applyProtection="1">
      <alignment vertical="top"/>
    </xf>
    <xf numFmtId="3" fontId="0" fillId="0" borderId="0" xfId="0" applyNumberFormat="1"/>
    <xf numFmtId="164" fontId="3" fillId="0" borderId="9" xfId="1" applyNumberFormat="1" applyFont="1" applyBorder="1" applyAlignment="1" applyProtection="1">
      <alignment vertical="top"/>
    </xf>
    <xf numFmtId="164" fontId="3" fillId="0" borderId="7" xfId="1" applyNumberFormat="1" applyFont="1" applyBorder="1" applyAlignment="1" applyProtection="1">
      <alignment vertical="top"/>
    </xf>
    <xf numFmtId="164" fontId="3" fillId="0" borderId="8" xfId="1" applyNumberFormat="1" applyFont="1" applyBorder="1" applyProtection="1"/>
    <xf numFmtId="164" fontId="3" fillId="0" borderId="11" xfId="1" applyNumberFormat="1" applyFont="1" applyBorder="1" applyProtection="1"/>
    <xf numFmtId="164" fontId="3" fillId="0" borderId="0" xfId="1" applyNumberFormat="1" applyFont="1" applyBorder="1" applyProtection="1"/>
    <xf numFmtId="165" fontId="3" fillId="0" borderId="19" xfId="2" applyNumberFormat="1" applyFont="1" applyBorder="1" applyAlignment="1" applyProtection="1">
      <alignment vertical="top"/>
    </xf>
    <xf numFmtId="0" fontId="9" fillId="0" borderId="0" xfId="0" applyFont="1" applyAlignment="1" applyProtection="1">
      <alignment vertical="top"/>
    </xf>
    <xf numFmtId="0" fontId="3" fillId="0" borderId="0" xfId="0" applyFont="1" applyAlignment="1" applyProtection="1">
      <alignment vertical="top"/>
    </xf>
    <xf numFmtId="0" fontId="10" fillId="0" borderId="0" xfId="0" applyFont="1" applyAlignment="1" applyProtection="1">
      <alignment vertical="top"/>
    </xf>
    <xf numFmtId="0" fontId="5" fillId="0" borderId="0" xfId="0" applyFont="1" applyAlignment="1" applyProtection="1">
      <alignment vertical="top"/>
    </xf>
    <xf numFmtId="0" fontId="3" fillId="0" borderId="4" xfId="0" applyFont="1" applyBorder="1" applyAlignment="1" applyProtection="1">
      <alignment vertical="top"/>
    </xf>
    <xf numFmtId="0" fontId="3" fillId="0" borderId="5" xfId="0" applyFont="1" applyBorder="1" applyAlignment="1" applyProtection="1">
      <alignment vertical="top"/>
    </xf>
    <xf numFmtId="0" fontId="3" fillId="0" borderId="15" xfId="0" applyFont="1" applyBorder="1" applyAlignment="1" applyProtection="1">
      <alignment vertical="top"/>
    </xf>
    <xf numFmtId="0" fontId="3" fillId="0" borderId="7" xfId="0" applyFont="1" applyBorder="1" applyAlignment="1" applyProtection="1">
      <alignment vertical="top"/>
    </xf>
    <xf numFmtId="0" fontId="3" fillId="0" borderId="18" xfId="0" applyFont="1" applyBorder="1" applyAlignment="1" applyProtection="1">
      <alignment vertical="top"/>
    </xf>
    <xf numFmtId="0" fontId="3" fillId="0" borderId="9" xfId="0" applyFont="1" applyBorder="1" applyAlignment="1" applyProtection="1">
      <alignment vertical="top"/>
    </xf>
    <xf numFmtId="0" fontId="3" fillId="0" borderId="10" xfId="0" applyFont="1" applyBorder="1" applyAlignment="1" applyProtection="1">
      <alignment vertical="top"/>
    </xf>
    <xf numFmtId="0" fontId="3" fillId="0" borderId="21" xfId="0" applyFont="1" applyBorder="1" applyAlignment="1" applyProtection="1">
      <alignment vertical="top"/>
    </xf>
    <xf numFmtId="0" fontId="3" fillId="0" borderId="1" xfId="0" applyFont="1" applyBorder="1" applyAlignment="1" applyProtection="1">
      <alignment vertical="top"/>
    </xf>
    <xf numFmtId="0" fontId="3" fillId="0" borderId="2" xfId="0" applyFont="1" applyBorder="1" applyAlignment="1" applyProtection="1">
      <alignment vertical="top"/>
    </xf>
    <xf numFmtId="0" fontId="3" fillId="0" borderId="3" xfId="0" applyFont="1" applyBorder="1" applyAlignment="1" applyProtection="1">
      <alignment vertical="top"/>
    </xf>
    <xf numFmtId="0" fontId="3" fillId="0" borderId="2" xfId="0" applyFont="1" applyBorder="1" applyAlignment="1" applyProtection="1">
      <alignment vertical="top" wrapText="1"/>
    </xf>
    <xf numFmtId="0" fontId="3" fillId="0" borderId="12" xfId="0" applyFont="1" applyBorder="1" applyAlignment="1" applyProtection="1">
      <alignment vertical="top" wrapText="1"/>
    </xf>
    <xf numFmtId="0" fontId="3" fillId="0" borderId="13" xfId="0" applyFont="1" applyBorder="1" applyAlignment="1" applyProtection="1">
      <alignment vertical="top" wrapText="1"/>
    </xf>
    <xf numFmtId="0" fontId="3" fillId="0" borderId="14" xfId="0" applyFont="1" applyBorder="1" applyAlignment="1" applyProtection="1">
      <alignment vertical="top"/>
    </xf>
    <xf numFmtId="0" fontId="3" fillId="0" borderId="23" xfId="0" applyFont="1" applyBorder="1" applyAlignment="1" applyProtection="1">
      <alignment vertical="top" wrapText="1"/>
    </xf>
    <xf numFmtId="0" fontId="3" fillId="0" borderId="6" xfId="0" applyFont="1" applyBorder="1" applyAlignment="1" applyProtection="1">
      <alignment vertical="top"/>
    </xf>
    <xf numFmtId="0" fontId="3" fillId="0" borderId="16" xfId="0" applyFont="1" applyBorder="1" applyAlignment="1" applyProtection="1">
      <alignment vertical="top"/>
    </xf>
    <xf numFmtId="0" fontId="3" fillId="0" borderId="17" xfId="0" applyFont="1" applyBorder="1" applyAlignment="1" applyProtection="1">
      <alignment vertical="top"/>
    </xf>
    <xf numFmtId="0" fontId="3" fillId="0" borderId="24" xfId="0" applyFont="1" applyBorder="1" applyAlignment="1" applyProtection="1">
      <alignment vertical="top"/>
    </xf>
    <xf numFmtId="165" fontId="3" fillId="0" borderId="20" xfId="0" applyNumberFormat="1" applyFont="1" applyBorder="1" applyAlignment="1" applyProtection="1">
      <alignment vertical="top"/>
    </xf>
    <xf numFmtId="165" fontId="3" fillId="0" borderId="25" xfId="0" applyNumberFormat="1" applyFont="1" applyBorder="1" applyAlignment="1" applyProtection="1">
      <alignment vertical="top"/>
    </xf>
    <xf numFmtId="164" fontId="3" fillId="0" borderId="8" xfId="0" applyNumberFormat="1" applyFont="1" applyBorder="1" applyAlignment="1" applyProtection="1">
      <alignment vertical="top"/>
    </xf>
    <xf numFmtId="0" fontId="3" fillId="0" borderId="19" xfId="0" applyFont="1" applyBorder="1" applyAlignment="1" applyProtection="1">
      <alignment vertical="top"/>
    </xf>
    <xf numFmtId="0" fontId="3" fillId="0" borderId="20" xfId="0" applyFont="1" applyBorder="1" applyAlignment="1" applyProtection="1">
      <alignment vertical="top"/>
    </xf>
    <xf numFmtId="0" fontId="3" fillId="0" borderId="25" xfId="0" applyFont="1" applyBorder="1" applyAlignment="1" applyProtection="1">
      <alignment vertical="top"/>
    </xf>
    <xf numFmtId="0" fontId="3" fillId="0" borderId="8" xfId="0" applyFont="1" applyBorder="1" applyAlignment="1" applyProtection="1">
      <alignment vertical="top"/>
    </xf>
    <xf numFmtId="164" fontId="3" fillId="0" borderId="11" xfId="0" applyNumberFormat="1" applyFont="1" applyBorder="1" applyAlignment="1" applyProtection="1">
      <alignment vertical="top"/>
    </xf>
    <xf numFmtId="164" fontId="3" fillId="0" borderId="0" xfId="0" applyNumberFormat="1" applyFont="1" applyAlignment="1" applyProtection="1">
      <alignment vertical="top"/>
    </xf>
    <xf numFmtId="0" fontId="3" fillId="0" borderId="22" xfId="0" applyFont="1" applyBorder="1" applyAlignment="1" applyProtection="1">
      <alignment vertical="top"/>
    </xf>
    <xf numFmtId="0" fontId="3" fillId="0" borderId="26" xfId="0" applyFont="1" applyBorder="1" applyAlignment="1" applyProtection="1">
      <alignment vertical="top"/>
    </xf>
    <xf numFmtId="0" fontId="7" fillId="0" borderId="0" xfId="0" applyFont="1" applyAlignment="1" applyProtection="1">
      <alignment vertical="top"/>
    </xf>
    <xf numFmtId="0" fontId="11" fillId="0" borderId="0" xfId="0" applyFont="1" applyAlignment="1" applyProtection="1">
      <alignment vertical="top"/>
    </xf>
    <xf numFmtId="0" fontId="3" fillId="0" borderId="11" xfId="0" applyFont="1" applyBorder="1" applyAlignment="1" applyProtection="1">
      <alignment vertical="top"/>
    </xf>
    <xf numFmtId="0" fontId="9" fillId="3" borderId="0" xfId="0" applyFont="1" applyFill="1" applyAlignment="1" applyProtection="1">
      <alignment vertical="top"/>
    </xf>
    <xf numFmtId="0" fontId="2" fillId="2" borderId="0" xfId="0" applyFont="1" applyFill="1" applyAlignment="1" applyProtection="1">
      <alignment vertical="top"/>
      <protection locked="0"/>
    </xf>
    <xf numFmtId="0" fontId="2" fillId="0" borderId="7" xfId="0" applyFont="1" applyBorder="1" applyAlignment="1" applyProtection="1">
      <alignment vertical="top"/>
    </xf>
    <xf numFmtId="0" fontId="3" fillId="0" borderId="0" xfId="0" applyFont="1" applyBorder="1" applyAlignment="1" applyProtection="1">
      <alignment vertical="top"/>
    </xf>
    <xf numFmtId="0" fontId="2" fillId="2" borderId="0" xfId="0" applyFont="1" applyFill="1" applyBorder="1" applyAlignment="1" applyProtection="1">
      <alignment vertical="top"/>
      <protection locked="0"/>
    </xf>
    <xf numFmtId="0" fontId="2" fillId="2" borderId="8" xfId="0" applyFont="1" applyFill="1" applyBorder="1" applyAlignment="1" applyProtection="1">
      <alignment vertical="top"/>
      <protection locked="0"/>
    </xf>
    <xf numFmtId="0" fontId="2" fillId="2" borderId="0" xfId="0" applyFont="1" applyFill="1" applyAlignment="1" applyProtection="1">
      <alignment vertical="top"/>
      <protection locked="0"/>
    </xf>
    <xf numFmtId="0" fontId="2" fillId="2" borderId="0" xfId="0" applyFont="1" applyFill="1" applyBorder="1" applyAlignment="1" applyProtection="1">
      <alignment vertical="top"/>
      <protection locked="0"/>
    </xf>
    <xf numFmtId="165" fontId="3" fillId="0" borderId="28" xfId="2" applyNumberFormat="1" applyFont="1" applyBorder="1" applyAlignment="1" applyProtection="1">
      <alignment vertical="top"/>
    </xf>
    <xf numFmtId="165" fontId="3" fillId="0" borderId="29" xfId="0" applyNumberFormat="1" applyFont="1" applyBorder="1" applyAlignment="1" applyProtection="1">
      <alignment vertical="top"/>
    </xf>
    <xf numFmtId="165" fontId="3" fillId="0" borderId="27" xfId="0" applyNumberFormat="1" applyFont="1" applyBorder="1" applyAlignment="1" applyProtection="1">
      <alignment vertical="top"/>
    </xf>
    <xf numFmtId="165" fontId="3" fillId="0" borderId="19" xfId="0" applyNumberFormat="1" applyFont="1" applyBorder="1" applyAlignment="1" applyProtection="1">
      <alignment vertical="top"/>
    </xf>
  </cellXfs>
  <cellStyles count="3">
    <cellStyle name="Komma" xfId="1" builtinId="3"/>
    <cellStyle name="Standaard" xfId="0" builtinId="0"/>
    <cellStyle name="Valuta" xfId="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C0FDE0-B18F-E84B-8CF5-477A9D8B3DF6}">
  <dimension ref="B2:L69"/>
  <sheetViews>
    <sheetView tabSelected="1" zoomScale="147" zoomScaleNormal="147" workbookViewId="0">
      <selection activeCell="H9" sqref="H9"/>
    </sheetView>
  </sheetViews>
  <sheetFormatPr defaultColWidth="9.140625" defaultRowHeight="12.75" x14ac:dyDescent="0.25"/>
  <cols>
    <col min="1" max="1" width="9.140625" style="19"/>
    <col min="2" max="2" width="9" style="19" customWidth="1"/>
    <col min="3" max="3" width="28" style="19" customWidth="1"/>
    <col min="4" max="4" width="11.42578125" style="19" customWidth="1"/>
    <col min="5" max="5" width="26" style="19" customWidth="1"/>
    <col min="6" max="6" width="13.140625" style="19" customWidth="1"/>
    <col min="7" max="7" width="9.28515625" style="19" bestFit="1" customWidth="1"/>
    <col min="8" max="8" width="21" style="19" customWidth="1"/>
    <col min="9" max="9" width="16" style="19" customWidth="1"/>
    <col min="10" max="10" width="23.28515625" style="19" customWidth="1"/>
    <col min="11" max="16384" width="9.140625" style="19"/>
  </cols>
  <sheetData>
    <row r="2" spans="2:7" x14ac:dyDescent="0.25">
      <c r="B2" s="56" t="s">
        <v>27</v>
      </c>
      <c r="C2" s="56" t="s">
        <v>57</v>
      </c>
    </row>
    <row r="3" spans="2:7" x14ac:dyDescent="0.25">
      <c r="B3" s="18" t="s">
        <v>28</v>
      </c>
      <c r="C3" s="18"/>
    </row>
    <row r="6" spans="2:7" ht="20.25" x14ac:dyDescent="0.25">
      <c r="B6" s="20" t="s">
        <v>31</v>
      </c>
      <c r="C6" s="20"/>
    </row>
    <row r="7" spans="2:7" x14ac:dyDescent="0.25">
      <c r="B7" s="21" t="s">
        <v>29</v>
      </c>
      <c r="C7" s="21"/>
    </row>
    <row r="8" spans="2:7" x14ac:dyDescent="0.25">
      <c r="B8" s="21" t="s">
        <v>30</v>
      </c>
      <c r="C8" s="21"/>
    </row>
    <row r="9" spans="2:7" x14ac:dyDescent="0.25">
      <c r="B9" s="21"/>
      <c r="C9" s="21"/>
    </row>
    <row r="10" spans="2:7" ht="13.5" thickBot="1" x14ac:dyDescent="0.3">
      <c r="G10" s="19" t="s">
        <v>11</v>
      </c>
    </row>
    <row r="11" spans="2:7" x14ac:dyDescent="0.25">
      <c r="B11" s="22" t="s">
        <v>7</v>
      </c>
      <c r="C11" s="23"/>
      <c r="D11" s="22" t="s">
        <v>8</v>
      </c>
      <c r="E11" s="23"/>
      <c r="F11" s="24"/>
      <c r="G11" s="3" t="s">
        <v>12</v>
      </c>
    </row>
    <row r="12" spans="2:7" x14ac:dyDescent="0.25">
      <c r="B12" s="25"/>
      <c r="D12" s="25" t="s">
        <v>25</v>
      </c>
      <c r="F12" s="26"/>
      <c r="G12" s="4" t="s">
        <v>12</v>
      </c>
    </row>
    <row r="13" spans="2:7" x14ac:dyDescent="0.25">
      <c r="B13" s="25"/>
      <c r="D13" s="25" t="s">
        <v>9</v>
      </c>
      <c r="F13" s="26"/>
      <c r="G13" s="4" t="s">
        <v>56</v>
      </c>
    </row>
    <row r="14" spans="2:7" ht="13.5" thickBot="1" x14ac:dyDescent="0.3">
      <c r="B14" s="27"/>
      <c r="C14" s="28"/>
      <c r="D14" s="27" t="s">
        <v>10</v>
      </c>
      <c r="E14" s="28"/>
      <c r="F14" s="29"/>
      <c r="G14" s="5" t="s">
        <v>12</v>
      </c>
    </row>
    <row r="16" spans="2:7" ht="13.5" thickBot="1" x14ac:dyDescent="0.3"/>
    <row r="17" spans="2:12" ht="26.25" thickBot="1" x14ac:dyDescent="0.3">
      <c r="B17" s="30" t="s">
        <v>17</v>
      </c>
      <c r="C17" s="31" t="s">
        <v>18</v>
      </c>
      <c r="D17" s="32" t="s">
        <v>26</v>
      </c>
      <c r="E17" s="33" t="s">
        <v>19</v>
      </c>
      <c r="F17" s="34" t="s">
        <v>20</v>
      </c>
      <c r="G17" s="35" t="s">
        <v>21</v>
      </c>
      <c r="H17" s="35" t="s">
        <v>23</v>
      </c>
      <c r="I17" s="36" t="s">
        <v>22</v>
      </c>
      <c r="J17" s="37" t="s">
        <v>24</v>
      </c>
    </row>
    <row r="18" spans="2:12" x14ac:dyDescent="0.25">
      <c r="B18" s="22"/>
      <c r="C18" s="23"/>
      <c r="D18" s="38"/>
      <c r="E18" s="23"/>
      <c r="F18" s="24"/>
      <c r="G18" s="39"/>
      <c r="H18" s="39"/>
      <c r="I18" s="40"/>
      <c r="J18" s="41"/>
    </row>
    <row r="19" spans="2:12" x14ac:dyDescent="0.2">
      <c r="B19" s="25" t="s">
        <v>0</v>
      </c>
      <c r="C19" s="19" t="s">
        <v>3</v>
      </c>
      <c r="D19" s="14">
        <v>49500</v>
      </c>
      <c r="E19" s="7">
        <f>IF(G11= "ja",Hulpvelden!F2,Hulpvelden!G2)</f>
        <v>49500</v>
      </c>
      <c r="F19" s="26" t="str">
        <f>IF(G11="ja","ton","")</f>
        <v>ton</v>
      </c>
      <c r="G19" s="6"/>
      <c r="H19" s="17">
        <f>IF(G11="ja", +E19*G19,0)</f>
        <v>0</v>
      </c>
      <c r="I19" s="42">
        <f>+Hulpvelden!$J$2*'Inschrijfstaat NW'!H19</f>
        <v>0</v>
      </c>
      <c r="J19" s="43">
        <f>+H19+I19</f>
        <v>0</v>
      </c>
    </row>
    <row r="20" spans="2:12" ht="13.5" thickBot="1" x14ac:dyDescent="0.25">
      <c r="B20" s="25"/>
      <c r="C20" s="19" t="s">
        <v>48</v>
      </c>
      <c r="D20" s="15">
        <f>5%*D19</f>
        <v>2475</v>
      </c>
      <c r="E20" s="10">
        <f>IF(G11= "ja",Hulpvelden!F3,Hulpvelden!G3)</f>
        <v>2475</v>
      </c>
      <c r="F20" s="26" t="str">
        <f>IF(G11="ja","ton","")</f>
        <v>ton</v>
      </c>
      <c r="G20" s="6"/>
      <c r="H20" s="64">
        <f>IF(G11="ja", +E20*G20,0)</f>
        <v>0</v>
      </c>
      <c r="I20" s="65">
        <f>+Hulpvelden!$J$2*'Inschrijfstaat NW'!H20</f>
        <v>0</v>
      </c>
      <c r="J20" s="66">
        <f>+H20+I20</f>
        <v>0</v>
      </c>
    </row>
    <row r="21" spans="2:12" x14ac:dyDescent="0.25">
      <c r="B21" s="25"/>
      <c r="D21" s="44">
        <f>SUM(D19:D20)</f>
        <v>51975</v>
      </c>
      <c r="E21" s="8">
        <f>IF(E19="geen deelname","geen deelname",E20+E19)</f>
        <v>51975</v>
      </c>
      <c r="F21" s="26" t="str">
        <f>IF(G11="ja","ton","")</f>
        <v>ton</v>
      </c>
      <c r="G21" s="45"/>
      <c r="H21" s="67">
        <f>SUM(H19:H20)</f>
        <v>0</v>
      </c>
      <c r="I21" s="42">
        <f>SUM(I19:I20)</f>
        <v>0</v>
      </c>
      <c r="J21" s="43">
        <f>SUM(J19:J20)</f>
        <v>0</v>
      </c>
    </row>
    <row r="22" spans="2:12" x14ac:dyDescent="0.25">
      <c r="B22" s="25"/>
      <c r="D22" s="48"/>
      <c r="F22" s="26"/>
      <c r="G22" s="45"/>
      <c r="H22" s="45"/>
      <c r="I22" s="46"/>
      <c r="J22" s="47"/>
    </row>
    <row r="23" spans="2:12" x14ac:dyDescent="0.25">
      <c r="B23" s="25"/>
      <c r="D23" s="48"/>
      <c r="F23" s="26"/>
      <c r="G23" s="45"/>
      <c r="H23" s="45"/>
      <c r="I23" s="46"/>
      <c r="J23" s="47"/>
      <c r="L23" s="8"/>
    </row>
    <row r="24" spans="2:12" x14ac:dyDescent="0.2">
      <c r="B24" s="25" t="s">
        <v>43</v>
      </c>
      <c r="C24" s="19" t="s">
        <v>2</v>
      </c>
      <c r="D24" s="14"/>
      <c r="E24" s="7"/>
      <c r="G24" s="45"/>
      <c r="H24" s="45"/>
      <c r="I24" s="46"/>
      <c r="J24" s="47"/>
    </row>
    <row r="25" spans="2:12" x14ac:dyDescent="0.2">
      <c r="B25" s="25"/>
      <c r="C25" s="19" t="s">
        <v>42</v>
      </c>
      <c r="D25" s="14">
        <v>57000</v>
      </c>
      <c r="E25" s="8">
        <f>IF(G12= "ja",Hulpvelden!F5,Hulpvelden!G5)</f>
        <v>57000</v>
      </c>
      <c r="F25" s="26" t="str">
        <f>IF(G12="ja","ton","")</f>
        <v>ton</v>
      </c>
      <c r="G25" s="6"/>
      <c r="H25" s="17">
        <f>IF(G12="ja", +E25*G25,0)</f>
        <v>0</v>
      </c>
      <c r="I25" s="42">
        <f>+Hulpvelden!$J$2*'Inschrijfstaat NW'!H25</f>
        <v>0</v>
      </c>
      <c r="J25" s="43">
        <f>+H25+I25</f>
        <v>0</v>
      </c>
    </row>
    <row r="26" spans="2:12" x14ac:dyDescent="0.25">
      <c r="B26" s="25"/>
      <c r="C26" s="19" t="s">
        <v>44</v>
      </c>
      <c r="D26" s="44">
        <v>6500</v>
      </c>
      <c r="E26" s="7">
        <f>IF(G$12= "ja",Hulpvelden!F6,Hulpvelden!G6)</f>
        <v>6500</v>
      </c>
      <c r="F26" s="26" t="str">
        <f>IF(G12="ja","ton","")</f>
        <v>ton</v>
      </c>
      <c r="G26" s="6"/>
      <c r="H26" s="17">
        <f>IF(G12="ja", +E26*G26,0)</f>
        <v>0</v>
      </c>
      <c r="I26" s="42">
        <f>+Hulpvelden!$J$2*'Inschrijfstaat NW'!H26</f>
        <v>0</v>
      </c>
      <c r="J26" s="43">
        <f>+H26+I26</f>
        <v>0</v>
      </c>
    </row>
    <row r="27" spans="2:12" ht="13.5" thickBot="1" x14ac:dyDescent="0.3">
      <c r="B27" s="25"/>
      <c r="C27" s="19" t="s">
        <v>48</v>
      </c>
      <c r="D27" s="49">
        <f>5%*D25</f>
        <v>2850</v>
      </c>
      <c r="E27" s="12">
        <f>IF(G$12= "ja",Hulpvelden!F7,Hulpvelden!G7)</f>
        <v>2850</v>
      </c>
      <c r="F27" s="26" t="str">
        <f>IF(G12="ja","ton","")</f>
        <v>ton</v>
      </c>
      <c r="G27" s="6"/>
      <c r="H27" s="64">
        <f>IF(G12="ja", +E27*G27,0)</f>
        <v>0</v>
      </c>
      <c r="I27" s="65">
        <f>+Hulpvelden!$J$2*'Inschrijfstaat NW'!H27</f>
        <v>0</v>
      </c>
      <c r="J27" s="66">
        <f>+H27+I27</f>
        <v>0</v>
      </c>
    </row>
    <row r="28" spans="2:12" x14ac:dyDescent="0.25">
      <c r="B28" s="25"/>
      <c r="D28" s="44">
        <f>SUM(D25:D27)</f>
        <v>66350</v>
      </c>
      <c r="E28" s="8">
        <f>IF(E25="geen deelname","geen deelname",E25+E26+E27)</f>
        <v>66350</v>
      </c>
      <c r="F28" s="26" t="str">
        <f>IF(G12="ja","ton","")</f>
        <v>ton</v>
      </c>
      <c r="G28" s="45"/>
      <c r="H28" s="67">
        <f t="shared" ref="H28:I28" si="0">SUM(H25:H27)</f>
        <v>0</v>
      </c>
      <c r="I28" s="42">
        <f t="shared" si="0"/>
        <v>0</v>
      </c>
      <c r="J28" s="43">
        <f>SUM(J25:J27)</f>
        <v>0</v>
      </c>
    </row>
    <row r="29" spans="2:12" x14ac:dyDescent="0.25">
      <c r="B29" s="25"/>
      <c r="D29" s="44"/>
      <c r="F29" s="26"/>
      <c r="G29" s="45"/>
      <c r="H29" s="45"/>
      <c r="I29" s="46"/>
      <c r="J29" s="47"/>
    </row>
    <row r="30" spans="2:12" x14ac:dyDescent="0.25">
      <c r="B30" s="25" t="s">
        <v>4</v>
      </c>
      <c r="C30" s="19" t="s">
        <v>5</v>
      </c>
      <c r="D30" s="48"/>
      <c r="E30" s="7"/>
      <c r="F30" s="26"/>
      <c r="G30" s="45"/>
      <c r="H30" s="45"/>
      <c r="I30" s="46"/>
      <c r="J30" s="47"/>
    </row>
    <row r="31" spans="2:12" x14ac:dyDescent="0.2">
      <c r="B31" s="25"/>
      <c r="C31" s="19" t="s">
        <v>51</v>
      </c>
      <c r="D31" s="14">
        <f>1*3750</f>
        <v>3750</v>
      </c>
      <c r="E31" s="7">
        <f>IF(G$13= "ja",Hulpvelden!F9,Hulpvelden!G9)</f>
        <v>3750</v>
      </c>
      <c r="F31" s="26" t="str">
        <f t="shared" ref="F31:F36" si="1">IF(G$13="ja","ton","")</f>
        <v>ton</v>
      </c>
      <c r="G31" s="6"/>
      <c r="H31" s="17">
        <f t="shared" ref="H31:H35" si="2">IF(G$13="ja", +E31*G31,0)</f>
        <v>0</v>
      </c>
      <c r="I31" s="42">
        <f>+Hulpvelden!$J$2*'Inschrijfstaat NW'!H31</f>
        <v>0</v>
      </c>
      <c r="J31" s="43">
        <f>+H31+I31</f>
        <v>0</v>
      </c>
      <c r="L31" s="8"/>
    </row>
    <row r="32" spans="2:12" x14ac:dyDescent="0.2">
      <c r="B32" s="25"/>
      <c r="C32" s="19" t="s">
        <v>52</v>
      </c>
      <c r="D32" s="14">
        <f>0.4*27750</f>
        <v>11100</v>
      </c>
      <c r="E32" s="7">
        <f>IF(G$13= "ja",Hulpvelden!F10,Hulpvelden!G10)</f>
        <v>11100</v>
      </c>
      <c r="F32" s="26" t="str">
        <f t="shared" ref="F32:F33" si="3">IF(G$13="ja","ton","")</f>
        <v>ton</v>
      </c>
      <c r="G32" s="6"/>
      <c r="H32" s="17">
        <f t="shared" si="2"/>
        <v>0</v>
      </c>
      <c r="I32" s="42">
        <f>+Hulpvelden!$J$2*'Inschrijfstaat NW'!H32</f>
        <v>0</v>
      </c>
      <c r="J32" s="43">
        <f t="shared" ref="J32:J33" si="4">+H32+I32</f>
        <v>0</v>
      </c>
    </row>
    <row r="33" spans="2:12" x14ac:dyDescent="0.2">
      <c r="B33" s="25"/>
      <c r="C33" s="19" t="s">
        <v>53</v>
      </c>
      <c r="D33" s="14">
        <f>0.6*27750</f>
        <v>16650</v>
      </c>
      <c r="E33" s="7">
        <f>IF(G$13= "ja",Hulpvelden!F11,Hulpvelden!G11)</f>
        <v>16650</v>
      </c>
      <c r="F33" s="26" t="str">
        <f t="shared" si="3"/>
        <v>ton</v>
      </c>
      <c r="G33" s="6"/>
      <c r="H33" s="17">
        <f t="shared" si="2"/>
        <v>0</v>
      </c>
      <c r="I33" s="42">
        <f>+Hulpvelden!$J$2*'Inschrijfstaat NW'!H33</f>
        <v>0</v>
      </c>
      <c r="J33" s="43">
        <f t="shared" si="4"/>
        <v>0</v>
      </c>
    </row>
    <row r="34" spans="2:12" x14ac:dyDescent="0.2">
      <c r="B34" s="25"/>
      <c r="C34" s="19" t="s">
        <v>55</v>
      </c>
      <c r="D34" s="14">
        <f>0.85*24625-1</f>
        <v>20930.25</v>
      </c>
      <c r="E34" s="7">
        <f>IF(G$13= "ja",Hulpvelden!F12,Hulpvelden!G12)</f>
        <v>20930</v>
      </c>
      <c r="F34" s="26" t="str">
        <f t="shared" si="1"/>
        <v>ton</v>
      </c>
      <c r="G34" s="6"/>
      <c r="H34" s="17">
        <f t="shared" si="2"/>
        <v>0</v>
      </c>
      <c r="I34" s="42">
        <f>+Hulpvelden!$J$2*'Inschrijfstaat NW'!H34</f>
        <v>0</v>
      </c>
      <c r="J34" s="43">
        <f t="shared" ref="J34:J35" si="5">+H34+I34</f>
        <v>0</v>
      </c>
    </row>
    <row r="35" spans="2:12" ht="13.5" thickBot="1" x14ac:dyDescent="0.25">
      <c r="B35" s="25"/>
      <c r="C35" s="19" t="s">
        <v>54</v>
      </c>
      <c r="D35" s="15">
        <v>3695</v>
      </c>
      <c r="E35" s="12">
        <f>IF(G$13= "ja",Hulpvelden!F13,Hulpvelden!G13)</f>
        <v>3695</v>
      </c>
      <c r="F35" s="26" t="str">
        <f t="shared" si="1"/>
        <v>ton</v>
      </c>
      <c r="G35" s="6"/>
      <c r="H35" s="64">
        <f t="shared" si="2"/>
        <v>0</v>
      </c>
      <c r="I35" s="65">
        <f>+Hulpvelden!$J$2*'Inschrijfstaat NW'!H35</f>
        <v>0</v>
      </c>
      <c r="J35" s="66">
        <f t="shared" si="5"/>
        <v>0</v>
      </c>
    </row>
    <row r="36" spans="2:12" x14ac:dyDescent="0.2">
      <c r="B36" s="25"/>
      <c r="D36" s="14">
        <f>SUM(D31:D35)</f>
        <v>56125.25</v>
      </c>
      <c r="E36" s="8">
        <f>IF(E31="geen deelname","geen deelname",E31+E32+E33+E34+E35)</f>
        <v>56125</v>
      </c>
      <c r="F36" s="26" t="str">
        <f t="shared" si="1"/>
        <v>ton</v>
      </c>
      <c r="G36" s="45"/>
      <c r="H36" s="67">
        <f t="shared" ref="H36:I36" si="6">SUM(H31:H35)</f>
        <v>0</v>
      </c>
      <c r="I36" s="42">
        <f t="shared" si="6"/>
        <v>0</v>
      </c>
      <c r="J36" s="43">
        <f>SUM(J31:J35)</f>
        <v>0</v>
      </c>
    </row>
    <row r="37" spans="2:12" x14ac:dyDescent="0.25">
      <c r="B37" s="25"/>
      <c r="D37" s="48"/>
      <c r="E37" s="50"/>
      <c r="F37" s="26"/>
      <c r="G37" s="45"/>
      <c r="H37" s="45"/>
      <c r="I37" s="46"/>
      <c r="J37" s="47"/>
    </row>
    <row r="38" spans="2:12" x14ac:dyDescent="0.25">
      <c r="B38" s="25"/>
      <c r="D38" s="48"/>
      <c r="E38" s="50"/>
      <c r="G38" s="45"/>
      <c r="H38" s="45"/>
      <c r="I38" s="46"/>
      <c r="J38" s="47"/>
    </row>
    <row r="39" spans="2:12" x14ac:dyDescent="0.2">
      <c r="B39" s="25" t="s">
        <v>6</v>
      </c>
      <c r="C39" s="19" t="s">
        <v>32</v>
      </c>
      <c r="D39" s="14"/>
      <c r="E39" s="50"/>
      <c r="G39" s="45"/>
      <c r="H39" s="45"/>
      <c r="I39" s="46"/>
      <c r="J39" s="47"/>
    </row>
    <row r="40" spans="2:12" x14ac:dyDescent="0.2">
      <c r="B40" s="25"/>
      <c r="C40" s="19" t="s">
        <v>51</v>
      </c>
      <c r="D40" s="14">
        <f>1*1540</f>
        <v>1540</v>
      </c>
      <c r="E40" s="7">
        <f>IF(G$14= "ja",Hulpvelden!F15,Hulpvelden!G15)</f>
        <v>1540</v>
      </c>
      <c r="F40" s="26" t="str">
        <f>IF(G$14="ja","ton","")</f>
        <v>ton</v>
      </c>
      <c r="G40" s="6"/>
      <c r="H40" s="17">
        <f t="shared" ref="H40:H44" si="7">IF(G$14="ja", +E40*G40,0)</f>
        <v>0</v>
      </c>
      <c r="I40" s="42">
        <f>+Hulpvelden!$J$2*'Inschrijfstaat NW'!H40</f>
        <v>0</v>
      </c>
      <c r="J40" s="43">
        <f>+H40+I40</f>
        <v>0</v>
      </c>
      <c r="L40" s="8"/>
    </row>
    <row r="41" spans="2:12" x14ac:dyDescent="0.2">
      <c r="B41" s="25"/>
      <c r="C41" s="19" t="s">
        <v>52</v>
      </c>
      <c r="D41" s="14">
        <f>0.4*14500</f>
        <v>5800</v>
      </c>
      <c r="E41" s="7">
        <f>IF(G$14= "ja",Hulpvelden!F16,Hulpvelden!G16)</f>
        <v>5800</v>
      </c>
      <c r="F41" s="26" t="str">
        <f t="shared" ref="F41" si="8">IF(G$14="ja","ton","")</f>
        <v>ton</v>
      </c>
      <c r="G41" s="6"/>
      <c r="H41" s="17">
        <f t="shared" si="7"/>
        <v>0</v>
      </c>
      <c r="I41" s="42">
        <f>+Hulpvelden!$J$2*'Inschrijfstaat NW'!H41</f>
        <v>0</v>
      </c>
      <c r="J41" s="43">
        <f t="shared" ref="J41:J44" si="9">+H41+I41</f>
        <v>0</v>
      </c>
    </row>
    <row r="42" spans="2:12" x14ac:dyDescent="0.2">
      <c r="B42" s="25"/>
      <c r="C42" s="19" t="s">
        <v>53</v>
      </c>
      <c r="D42" s="14">
        <f>0.6*14500</f>
        <v>8700</v>
      </c>
      <c r="E42" s="7">
        <f>IF(G$14= "ja",Hulpvelden!F17,Hulpvelden!G17)</f>
        <v>8700</v>
      </c>
      <c r="F42" s="26" t="str">
        <f t="shared" ref="F42:F44" si="10">IF(G$14="ja","ton","")</f>
        <v>ton</v>
      </c>
      <c r="G42" s="6"/>
      <c r="H42" s="17">
        <f t="shared" si="7"/>
        <v>0</v>
      </c>
      <c r="I42" s="42">
        <f>+Hulpvelden!$J$2*'Inschrijfstaat NW'!H42</f>
        <v>0</v>
      </c>
      <c r="J42" s="43">
        <f t="shared" si="9"/>
        <v>0</v>
      </c>
    </row>
    <row r="43" spans="2:12" x14ac:dyDescent="0.2">
      <c r="B43" s="25"/>
      <c r="C43" s="19" t="s">
        <v>55</v>
      </c>
      <c r="D43" s="16">
        <f>0.85*19945+2</f>
        <v>16955.25</v>
      </c>
      <c r="E43" s="13">
        <f>IF(G$14= "ja",Hulpvelden!F18,Hulpvelden!G18)</f>
        <v>16955</v>
      </c>
      <c r="F43" s="26" t="str">
        <f t="shared" ref="F43" si="11">IF(G$14="ja","ton","")</f>
        <v>ton</v>
      </c>
      <c r="G43" s="6"/>
      <c r="H43" s="17">
        <f t="shared" si="7"/>
        <v>0</v>
      </c>
      <c r="I43" s="42">
        <f>+Hulpvelden!$J$2*'Inschrijfstaat NW'!H43</f>
        <v>0</v>
      </c>
      <c r="J43" s="43">
        <f t="shared" si="9"/>
        <v>0</v>
      </c>
    </row>
    <row r="44" spans="2:12" ht="13.5" thickBot="1" x14ac:dyDescent="0.25">
      <c r="B44" s="25"/>
      <c r="C44" s="19" t="s">
        <v>54</v>
      </c>
      <c r="D44" s="15">
        <f>0.15*19945-2</f>
        <v>2989.75</v>
      </c>
      <c r="E44" s="10">
        <f>IF(G$14= "ja",Hulpvelden!F19,Hulpvelden!G19)</f>
        <v>2990</v>
      </c>
      <c r="F44" s="26" t="str">
        <f t="shared" si="10"/>
        <v>ton</v>
      </c>
      <c r="G44" s="6"/>
      <c r="H44" s="64">
        <f t="shared" si="7"/>
        <v>0</v>
      </c>
      <c r="I44" s="65">
        <f>+Hulpvelden!$J$2*'Inschrijfstaat NW'!H44</f>
        <v>0</v>
      </c>
      <c r="J44" s="66">
        <f t="shared" si="9"/>
        <v>0</v>
      </c>
    </row>
    <row r="45" spans="2:12" x14ac:dyDescent="0.2">
      <c r="B45" s="25"/>
      <c r="D45" s="14">
        <f>SUM(D40:D44)</f>
        <v>35985</v>
      </c>
      <c r="E45" s="8">
        <f>IF(E40="geen deelname","geen deelname",E40+E41+E42+E43+E44)</f>
        <v>35985</v>
      </c>
      <c r="F45" s="26" t="str">
        <f t="shared" ref="F45" si="12">IF(G$13="ja","ton","")</f>
        <v>ton</v>
      </c>
      <c r="G45" s="45"/>
      <c r="H45" s="67">
        <f t="shared" ref="H45:I45" si="13">SUM(H40:H44)</f>
        <v>0</v>
      </c>
      <c r="I45" s="42">
        <f t="shared" si="13"/>
        <v>0</v>
      </c>
      <c r="J45" s="43">
        <f>SUM(J40:J44)</f>
        <v>0</v>
      </c>
    </row>
    <row r="46" spans="2:12" ht="13.5" thickBot="1" x14ac:dyDescent="0.3">
      <c r="B46" s="27"/>
      <c r="C46" s="28"/>
      <c r="D46" s="28"/>
      <c r="E46" s="27"/>
      <c r="F46" s="28"/>
      <c r="G46" s="51"/>
      <c r="H46" s="51"/>
      <c r="I46" s="51"/>
      <c r="J46" s="52"/>
    </row>
    <row r="47" spans="2:12" x14ac:dyDescent="0.25">
      <c r="L47" s="8"/>
    </row>
    <row r="48" spans="2:12" x14ac:dyDescent="0.25">
      <c r="B48" s="53" t="s">
        <v>45</v>
      </c>
    </row>
    <row r="49" spans="2:12" x14ac:dyDescent="0.25">
      <c r="B49" s="53" t="s">
        <v>46</v>
      </c>
    </row>
    <row r="50" spans="2:12" x14ac:dyDescent="0.25">
      <c r="B50" s="53" t="s">
        <v>47</v>
      </c>
    </row>
    <row r="51" spans="2:12" x14ac:dyDescent="0.25">
      <c r="B51" s="53" t="s">
        <v>49</v>
      </c>
    </row>
    <row r="52" spans="2:12" ht="13.5" thickBot="1" x14ac:dyDescent="0.3"/>
    <row r="53" spans="2:12" x14ac:dyDescent="0.25">
      <c r="B53" s="22"/>
      <c r="C53" s="23"/>
      <c r="D53" s="23"/>
      <c r="E53" s="23"/>
      <c r="F53" s="23"/>
      <c r="G53" s="23"/>
      <c r="H53" s="23"/>
      <c r="I53" s="23"/>
      <c r="J53" s="38"/>
      <c r="L53" s="8"/>
    </row>
    <row r="54" spans="2:12" x14ac:dyDescent="0.25">
      <c r="B54" s="25" t="s">
        <v>0</v>
      </c>
      <c r="C54" s="19" t="s">
        <v>33</v>
      </c>
      <c r="D54" s="19" t="s">
        <v>35</v>
      </c>
      <c r="E54" s="19" t="s">
        <v>36</v>
      </c>
      <c r="I54" s="19" t="s">
        <v>37</v>
      </c>
      <c r="J54" s="48" t="s">
        <v>38</v>
      </c>
    </row>
    <row r="55" spans="2:12" x14ac:dyDescent="0.25">
      <c r="B55" s="25"/>
      <c r="C55" s="19" t="s">
        <v>34</v>
      </c>
      <c r="D55" s="62"/>
      <c r="E55" s="62"/>
      <c r="F55" s="62"/>
      <c r="I55" s="57"/>
      <c r="J55" s="61"/>
    </row>
    <row r="56" spans="2:12" x14ac:dyDescent="0.25">
      <c r="B56" s="25"/>
      <c r="C56" s="54" t="s">
        <v>50</v>
      </c>
      <c r="D56" s="62"/>
      <c r="E56" s="62"/>
      <c r="F56" s="62"/>
      <c r="I56" s="57"/>
      <c r="J56" s="61"/>
    </row>
    <row r="57" spans="2:12" x14ac:dyDescent="0.25">
      <c r="B57" s="25"/>
      <c r="J57" s="48"/>
    </row>
    <row r="58" spans="2:12" x14ac:dyDescent="0.25">
      <c r="B58" s="25" t="s">
        <v>39</v>
      </c>
      <c r="C58" s="19" t="s">
        <v>33</v>
      </c>
      <c r="D58" s="19" t="s">
        <v>35</v>
      </c>
      <c r="E58" s="19" t="s">
        <v>36</v>
      </c>
      <c r="I58" s="19" t="s">
        <v>37</v>
      </c>
      <c r="J58" s="48" t="s">
        <v>38</v>
      </c>
    </row>
    <row r="59" spans="2:12" x14ac:dyDescent="0.25">
      <c r="B59" s="25"/>
      <c r="C59" s="19" t="s">
        <v>40</v>
      </c>
      <c r="D59" s="62"/>
      <c r="E59" s="62"/>
      <c r="F59" s="62"/>
      <c r="I59" s="57"/>
      <c r="J59" s="61"/>
    </row>
    <row r="60" spans="2:12" x14ac:dyDescent="0.25">
      <c r="B60" s="25"/>
      <c r="C60" s="59" t="s">
        <v>41</v>
      </c>
      <c r="D60" s="63"/>
      <c r="E60" s="63"/>
      <c r="F60" s="63"/>
      <c r="G60" s="59"/>
      <c r="H60" s="59"/>
      <c r="I60" s="60"/>
      <c r="J60" s="61"/>
    </row>
    <row r="61" spans="2:12" x14ac:dyDescent="0.25">
      <c r="B61" s="25"/>
      <c r="C61" s="59"/>
      <c r="D61" s="59"/>
      <c r="E61" s="59"/>
      <c r="F61" s="59"/>
      <c r="G61" s="59"/>
      <c r="H61" s="59"/>
      <c r="I61" s="59"/>
      <c r="J61" s="48"/>
    </row>
    <row r="62" spans="2:12" x14ac:dyDescent="0.25">
      <c r="B62" s="58" t="s">
        <v>4</v>
      </c>
      <c r="C62" s="19" t="s">
        <v>33</v>
      </c>
      <c r="D62" s="19" t="s">
        <v>35</v>
      </c>
      <c r="E62" s="19" t="s">
        <v>36</v>
      </c>
      <c r="I62" s="19" t="s">
        <v>37</v>
      </c>
      <c r="J62" s="48" t="s">
        <v>38</v>
      </c>
    </row>
    <row r="63" spans="2:12" x14ac:dyDescent="0.25">
      <c r="B63" s="25"/>
      <c r="C63" s="19" t="s">
        <v>34</v>
      </c>
      <c r="D63" s="62"/>
      <c r="E63" s="62"/>
      <c r="F63" s="62"/>
      <c r="I63" s="57"/>
      <c r="J63" s="61"/>
    </row>
    <row r="64" spans="2:12" x14ac:dyDescent="0.25">
      <c r="B64" s="25"/>
      <c r="C64" s="54" t="s">
        <v>50</v>
      </c>
      <c r="D64" s="62"/>
      <c r="E64" s="62"/>
      <c r="F64" s="62"/>
      <c r="I64" s="57"/>
      <c r="J64" s="61"/>
    </row>
    <row r="65" spans="2:10" x14ac:dyDescent="0.25">
      <c r="B65" s="25"/>
      <c r="J65" s="48"/>
    </row>
    <row r="66" spans="2:10" x14ac:dyDescent="0.25">
      <c r="B66" s="58" t="s">
        <v>6</v>
      </c>
      <c r="C66" s="19" t="s">
        <v>33</v>
      </c>
      <c r="D66" s="19" t="s">
        <v>35</v>
      </c>
      <c r="E66" s="19" t="s">
        <v>36</v>
      </c>
      <c r="I66" s="19" t="s">
        <v>37</v>
      </c>
      <c r="J66" s="48" t="s">
        <v>38</v>
      </c>
    </row>
    <row r="67" spans="2:10" x14ac:dyDescent="0.25">
      <c r="B67" s="25"/>
      <c r="C67" s="19" t="s">
        <v>40</v>
      </c>
      <c r="D67" s="62"/>
      <c r="E67" s="62"/>
      <c r="F67" s="62"/>
      <c r="I67" s="57"/>
      <c r="J67" s="61"/>
    </row>
    <row r="68" spans="2:10" x14ac:dyDescent="0.25">
      <c r="B68" s="25"/>
      <c r="C68" s="19" t="s">
        <v>41</v>
      </c>
      <c r="D68" s="62"/>
      <c r="E68" s="62"/>
      <c r="F68" s="62"/>
      <c r="I68" s="57"/>
      <c r="J68" s="61"/>
    </row>
    <row r="69" spans="2:10" ht="13.5" thickBot="1" x14ac:dyDescent="0.3">
      <c r="B69" s="27"/>
      <c r="C69" s="28"/>
      <c r="D69" s="28"/>
      <c r="E69" s="28"/>
      <c r="F69" s="28"/>
      <c r="G69" s="28"/>
      <c r="H69" s="28"/>
      <c r="I69" s="28"/>
      <c r="J69" s="55"/>
    </row>
  </sheetData>
  <sheetProtection algorithmName="SHA-512" hashValue="icdQSbh0k4lVN2x73e2ICEGGh65ZV4Ykyx/T53CAC7MU0pRXAtr4lfCJMfO2YgbF8EpHNqf/0JMSb9LnBFx9hQ==" saltValue="bC30zpJ88DVXThtHvoECPA==" spinCount="100000" sheet="1" objects="1" scenarios="1" formatCells="0" formatColumns="0"/>
  <mergeCells count="8">
    <mergeCell ref="D59:F59"/>
    <mergeCell ref="D60:F60"/>
    <mergeCell ref="D55:F55"/>
    <mergeCell ref="D56:F56"/>
    <mergeCell ref="D68:F68"/>
    <mergeCell ref="D67:F67"/>
    <mergeCell ref="D64:F64"/>
    <mergeCell ref="D63:F63"/>
  </mergeCells>
  <pageMargins left="0.7" right="0.7" top="0.75" bottom="0.75" header="0.3" footer="0.3"/>
  <pageSetup paperSize="9" orientation="portrait" verticalDpi="0" r:id="rId1"/>
  <extLs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allowBlank="1" showInputMessage="1" showErrorMessage="1" xr:uid="{0F700AF7-B2DA-3847-B7C4-10E1473E7377}">
          <x14:formula1>
            <xm:f>Hulpvelden!$B$2:$B$3</xm:f>
          </x14:formula1>
          <xm:sqref>G11:G14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B8130A-225A-6B45-A67B-E66ECCA13F3A}">
  <dimension ref="B1:J19"/>
  <sheetViews>
    <sheetView workbookViewId="0">
      <selection activeCell="G41" sqref="G41"/>
    </sheetView>
  </sheetViews>
  <sheetFormatPr defaultColWidth="11.42578125" defaultRowHeight="15" x14ac:dyDescent="0.25"/>
  <sheetData>
    <row r="1" spans="2:10" x14ac:dyDescent="0.25">
      <c r="B1" t="s">
        <v>15</v>
      </c>
      <c r="F1" t="s">
        <v>14</v>
      </c>
      <c r="J1" t="s">
        <v>22</v>
      </c>
    </row>
    <row r="2" spans="2:10" x14ac:dyDescent="0.25">
      <c r="B2" t="s">
        <v>12</v>
      </c>
      <c r="D2" t="s">
        <v>0</v>
      </c>
      <c r="F2" s="1">
        <v>49500</v>
      </c>
      <c r="G2" t="s">
        <v>16</v>
      </c>
      <c r="J2" s="2">
        <v>0.21</v>
      </c>
    </row>
    <row r="3" spans="2:10" x14ac:dyDescent="0.25">
      <c r="B3" t="s">
        <v>13</v>
      </c>
      <c r="D3" t="s">
        <v>0</v>
      </c>
      <c r="F3" s="1">
        <f>5%*F2</f>
        <v>2475</v>
      </c>
      <c r="G3" t="s">
        <v>16</v>
      </c>
    </row>
    <row r="4" spans="2:10" x14ac:dyDescent="0.25">
      <c r="F4" s="1"/>
    </row>
    <row r="5" spans="2:10" x14ac:dyDescent="0.25">
      <c r="D5" t="s">
        <v>1</v>
      </c>
      <c r="F5" s="1">
        <v>57000</v>
      </c>
      <c r="G5" t="s">
        <v>16</v>
      </c>
    </row>
    <row r="6" spans="2:10" x14ac:dyDescent="0.25">
      <c r="D6" t="s">
        <v>1</v>
      </c>
      <c r="F6" s="1">
        <v>6500</v>
      </c>
      <c r="G6" t="s">
        <v>16</v>
      </c>
    </row>
    <row r="7" spans="2:10" x14ac:dyDescent="0.25">
      <c r="D7" t="s">
        <v>1</v>
      </c>
      <c r="F7" s="1">
        <v>2850</v>
      </c>
      <c r="G7" t="s">
        <v>16</v>
      </c>
    </row>
    <row r="8" spans="2:10" x14ac:dyDescent="0.25">
      <c r="F8" s="1"/>
    </row>
    <row r="9" spans="2:10" x14ac:dyDescent="0.25">
      <c r="D9" t="s">
        <v>4</v>
      </c>
      <c r="F9" s="9">
        <v>3750</v>
      </c>
      <c r="G9" t="s">
        <v>16</v>
      </c>
    </row>
    <row r="10" spans="2:10" x14ac:dyDescent="0.25">
      <c r="D10" t="s">
        <v>4</v>
      </c>
      <c r="F10" s="9">
        <v>11100</v>
      </c>
      <c r="G10" t="s">
        <v>16</v>
      </c>
    </row>
    <row r="11" spans="2:10" x14ac:dyDescent="0.25">
      <c r="D11" t="s">
        <v>4</v>
      </c>
      <c r="F11" s="9">
        <v>16650</v>
      </c>
      <c r="G11" t="s">
        <v>16</v>
      </c>
    </row>
    <row r="12" spans="2:10" x14ac:dyDescent="0.25">
      <c r="D12" t="s">
        <v>4</v>
      </c>
      <c r="F12" s="9">
        <v>20930</v>
      </c>
      <c r="G12" t="s">
        <v>16</v>
      </c>
    </row>
    <row r="13" spans="2:10" x14ac:dyDescent="0.25">
      <c r="D13" t="s">
        <v>4</v>
      </c>
      <c r="F13" s="9">
        <v>3695</v>
      </c>
      <c r="G13" t="s">
        <v>16</v>
      </c>
    </row>
    <row r="14" spans="2:10" x14ac:dyDescent="0.25">
      <c r="F14" s="9"/>
    </row>
    <row r="15" spans="2:10" x14ac:dyDescent="0.25">
      <c r="D15" t="s">
        <v>6</v>
      </c>
      <c r="F15" s="9">
        <v>1540</v>
      </c>
      <c r="G15" t="s">
        <v>16</v>
      </c>
    </row>
    <row r="16" spans="2:10" x14ac:dyDescent="0.25">
      <c r="D16" t="s">
        <v>6</v>
      </c>
      <c r="F16" s="9">
        <v>5800</v>
      </c>
      <c r="G16" t="s">
        <v>16</v>
      </c>
    </row>
    <row r="17" spans="4:7" x14ac:dyDescent="0.25">
      <c r="D17" t="s">
        <v>6</v>
      </c>
      <c r="F17" s="9">
        <v>8700</v>
      </c>
      <c r="G17" t="s">
        <v>16</v>
      </c>
    </row>
    <row r="18" spans="4:7" x14ac:dyDescent="0.25">
      <c r="D18" t="s">
        <v>6</v>
      </c>
      <c r="F18" s="11">
        <v>16955</v>
      </c>
      <c r="G18" t="s">
        <v>16</v>
      </c>
    </row>
    <row r="19" spans="4:7" x14ac:dyDescent="0.25">
      <c r="D19" t="s">
        <v>6</v>
      </c>
      <c r="F19" s="11">
        <v>2990</v>
      </c>
      <c r="G19" t="s">
        <v>16</v>
      </c>
    </row>
  </sheetData>
  <sheetProtection algorithmName="SHA-512" hashValue="5w6YSWV6tW6eDwKtRvrLTFgO5K6t2mTAgtF2wMOSqvfiQRSdsfu7LTdwtfICgd5+I5Th3oI7pJBgE/OLFLQgVA==" saltValue="5dPUtrQGuVr1GV07nPH2bw==" spinCount="100000" sheet="1" objects="1" scenarios="1"/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Inschrijfstaat NW</vt:lpstr>
      <vt:lpstr>Hulpvelden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Hans van den Wijngaard | gemeente Meierijstad</dc:creator>
  <cp:lastModifiedBy>hwijng</cp:lastModifiedBy>
  <dcterms:created xsi:type="dcterms:W3CDTF">2015-06-05T18:17:20Z</dcterms:created>
  <dcterms:modified xsi:type="dcterms:W3CDTF">2023-07-26T11:37:03Z</dcterms:modified>
</cp:coreProperties>
</file>