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Roel Dijkstra\ownCloud3\GHO\Inzameling GFT, PMD, HRA en verpakkingsglas Gem Hilvarenbeek\Publicatie\"/>
    </mc:Choice>
  </mc:AlternateContent>
  <xr:revisionPtr revIDLastSave="0" documentId="8_{D01C0BA6-0EA4-4EA9-AA63-AD656DF6E0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vullijst" sheetId="5" r:id="rId1"/>
    <sheet name="toelichting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6" i="5" l="1"/>
  <c r="Q26" i="5"/>
  <c r="P26" i="5"/>
  <c r="O26" i="5"/>
  <c r="N26" i="5"/>
  <c r="M26" i="5"/>
  <c r="S22" i="5"/>
  <c r="N36" i="5" l="1"/>
  <c r="O36" i="5"/>
  <c r="P36" i="5"/>
  <c r="Q36" i="5"/>
  <c r="R36" i="5"/>
  <c r="M36" i="5"/>
  <c r="D8" i="6"/>
  <c r="V16" i="5"/>
  <c r="S16" i="5"/>
  <c r="T16" i="5" s="1"/>
  <c r="W16" i="5" l="1"/>
  <c r="S35" i="5" l="1"/>
  <c r="S34" i="5"/>
  <c r="S33" i="5"/>
  <c r="S32" i="5"/>
  <c r="S23" i="5"/>
  <c r="S24" i="5"/>
  <c r="S25" i="5"/>
  <c r="C23" i="6"/>
  <c r="C25" i="6"/>
  <c r="C26" i="6"/>
  <c r="C24" i="6"/>
  <c r="C22" i="6"/>
  <c r="C18" i="6"/>
  <c r="V36" i="5"/>
  <c r="T34" i="5" l="1"/>
  <c r="W34" i="5"/>
  <c r="T33" i="5"/>
  <c r="W33" i="5"/>
  <c r="T35" i="5"/>
  <c r="W35" i="5"/>
  <c r="T24" i="5"/>
  <c r="W24" i="5" s="1"/>
  <c r="T23" i="5"/>
  <c r="W23" i="5" s="1"/>
  <c r="T22" i="5"/>
  <c r="T25" i="5"/>
  <c r="T32" i="5"/>
  <c r="S26" i="5"/>
  <c r="S36" i="5"/>
  <c r="T26" i="5" l="1"/>
  <c r="W26" i="5" s="1"/>
  <c r="T36" i="5"/>
  <c r="W36" i="5" s="1"/>
  <c r="V26" i="5"/>
  <c r="C14" i="6"/>
  <c r="C15" i="6"/>
  <c r="C16" i="6"/>
  <c r="C17" i="6"/>
  <c r="D22" i="6" l="1"/>
  <c r="D14" i="6"/>
  <c r="V22" i="5" l="1"/>
  <c r="W22" i="5" s="1"/>
  <c r="D17" i="6"/>
  <c r="V25" i="5" s="1"/>
  <c r="W25" i="5" s="1"/>
  <c r="D15" i="6"/>
  <c r="D16" i="6"/>
  <c r="V24" i="5" s="1"/>
  <c r="D25" i="6"/>
  <c r="D24" i="6"/>
  <c r="V34" i="5" s="1"/>
  <c r="D23" i="6"/>
  <c r="V33" i="5" s="1"/>
  <c r="V35" i="5"/>
  <c r="V32" i="5"/>
  <c r="W32" i="5" s="1"/>
  <c r="V23" i="5"/>
  <c r="W40" i="5" l="1"/>
  <c r="W44" i="5" s="1"/>
</calcChain>
</file>

<file path=xl/sharedStrings.xml><?xml version="1.0" encoding="utf-8"?>
<sst xmlns="http://schemas.openxmlformats.org/spreadsheetml/2006/main" count="140" uniqueCount="77">
  <si>
    <t>:</t>
  </si>
  <si>
    <t>Wensen</t>
  </si>
  <si>
    <t>Categorie</t>
  </si>
  <si>
    <t>SROI</t>
  </si>
  <si>
    <t>Ja</t>
  </si>
  <si>
    <t>tot</t>
  </si>
  <si>
    <t>maximaal te behalen score</t>
  </si>
  <si>
    <t>Maximaal toe te kennen punten</t>
  </si>
  <si>
    <t>Minimale boete bij niet nakoming toezegging</t>
  </si>
  <si>
    <t>Door inschrijver behaalde punten</t>
  </si>
  <si>
    <t>Opties</t>
  </si>
  <si>
    <t>Omschrijving</t>
  </si>
  <si>
    <t>Toelichting</t>
  </si>
  <si>
    <t>Vet gedrukte teksten kunnen uitsluitend door de aanbestedende dienst worden aangepast en zijn uiterste gewenste waarden.</t>
  </si>
  <si>
    <t>stap</t>
  </si>
  <si>
    <t>%</t>
  </si>
  <si>
    <t>Minimaal toe te kennen punten</t>
  </si>
  <si>
    <t>Basis voor berekening</t>
  </si>
  <si>
    <t>inschrijver</t>
  </si>
  <si>
    <t>naam</t>
  </si>
  <si>
    <t>functie</t>
  </si>
  <si>
    <t>Handtekening</t>
  </si>
  <si>
    <t>Social Return</t>
  </si>
  <si>
    <t>b</t>
  </si>
  <si>
    <t>d</t>
  </si>
  <si>
    <t>e</t>
  </si>
  <si>
    <t>a</t>
  </si>
  <si>
    <t>c</t>
  </si>
  <si>
    <t>gewogen boete/kortingfactor</t>
  </si>
  <si>
    <t>waarderings-factor
van tijdvakken</t>
  </si>
  <si>
    <t>Aanbesteding inzameling GFT-afval, PMD-afval en huishoudelijk restafval  c.a.</t>
  </si>
  <si>
    <t>01-01-2024
31-12-2024</t>
  </si>
  <si>
    <t>1-1-2025
31-12-2025</t>
  </si>
  <si>
    <t>1-1-2026
31-12-2026</t>
  </si>
  <si>
    <t>wagendagen per jaar</t>
  </si>
  <si>
    <t>wagendag</t>
  </si>
  <si>
    <t>van uitgevoerde wagendagen die neerwaarts afwijken</t>
  </si>
  <si>
    <t>van niet ingezette SROI</t>
  </si>
  <si>
    <t>Verwwacht aantal wagendagen voor inzameling van alle stromen per jaar</t>
  </si>
  <si>
    <t>aantal wagendagen door 'voertuigen met een aandrijfmotor klasse Euro 6 afgetankt met 100% diesel (conform Programma van Eisen)</t>
  </si>
  <si>
    <t>aantal wagendagen door voertuigen met een aandrijfmotor klasse Euro 6 met gebruik van 100% HVO</t>
  </si>
  <si>
    <t>aantal wagendagen door voertuigen met een aandrijfmotor klasse Euro 6 met gebruik van 100% biodiesel (97% Fame, 3% HVO)</t>
  </si>
  <si>
    <t>HVO 100</t>
  </si>
  <si>
    <t>bio-CNG</t>
  </si>
  <si>
    <t>FAME 100</t>
  </si>
  <si>
    <t>CNG</t>
  </si>
  <si>
    <t>Diesel (B7)</t>
  </si>
  <si>
    <t>Voor elke wagendag voor huisinzameling belooft de inschrijver de inzet van de volgende voertuigen</t>
  </si>
  <si>
    <t>aantal wagendagen door 'voertuigen met een aandrijfmotor klasse Euro 6 afgetankt met 100% CNG/LNG</t>
  </si>
  <si>
    <t>aantal wagendagen door 'voertuigen met een aandrijfmotor klasse Euro 6 afgetankt met 100% bio-CNG/bio-LNG</t>
  </si>
  <si>
    <t>huis-aan-huis inzameling</t>
  </si>
  <si>
    <t>inzameling</t>
  </si>
  <si>
    <t>puntenverdeling 1</t>
  </si>
  <si>
    <t>puntenverdeling 2</t>
  </si>
  <si>
    <t>ondergrondse containers</t>
  </si>
  <si>
    <t>lediging van ondergrondse containers</t>
  </si>
  <si>
    <t>https://natuurenmilieu.nl/publicatie/wat-is-schone-brandstof/</t>
  </si>
  <si>
    <t>maximum</t>
  </si>
  <si>
    <t>CO2-equivalent</t>
  </si>
  <si>
    <t>weegfactor</t>
  </si>
  <si>
    <t>waardering</t>
  </si>
  <si>
    <t>Deze velden kunnen door de inschrijver worden ingevuld en hebben betrekking op de uitvoeringswijze van de inschrijver.</t>
  </si>
  <si>
    <t>Inzamelvoertuigen voor minicontainers en zakken</t>
  </si>
  <si>
    <t>Inzamelvoertuigen voor ndergrondse containers</t>
  </si>
  <si>
    <t>Bent u bereid om aanvullende Socialreturn toe te passen boven op de minimaal vereiste 2% en zoja hoeveel % aanvullende SROI zet u in?</t>
  </si>
  <si>
    <t>is uw behaalde score</t>
  </si>
  <si>
    <t>Nee</t>
  </si>
  <si>
    <t>1-1-2027
31-12-2027</t>
  </si>
  <si>
    <t>1-1-2028
31-12-2028</t>
  </si>
  <si>
    <t>1-1-2029
31-12-2029</t>
  </si>
  <si>
    <t>op basis van uw opgave</t>
  </si>
  <si>
    <t>is uw fictieve korting</t>
  </si>
  <si>
    <t>toegevoegde waarde</t>
  </si>
  <si>
    <t>Bestek siw009881-94274</t>
  </si>
  <si>
    <t>let op: de waardering van ingevulde aantallen loopt neerwaarts af richting einde contractduur.</t>
  </si>
  <si>
    <t>maximaal toegevoegde waarde (fictieve rekenwaarde)</t>
  </si>
  <si>
    <t>Deze veldenmoeten door de inschrijver worden ingevuld en hebben betrekking op de uitvoeringswijze van de inschrijver.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</si>
</sst>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"/>
    <numFmt numFmtId="165" formatCode="_ * #,##0.000_ ;_ * \-#,##0.000_ ;_ * &quot;-&quot;??_ ;_ @_ "/>
    <numFmt numFmtId="166" formatCode="0.000"/>
    <numFmt numFmtId="167" formatCode="&quot;€&quot;\ #,##0.00\ &quot;per wagendag&quot;"/>
    <numFmt numFmtId="168" formatCode="&quot;€&quot;\ #,##0"/>
    <numFmt numFmtId="169" formatCode="0.0%"/>
    <numFmt numFmtId="170" formatCode="&quot;/&quot;\ #,##0"/>
    <numFmt numFmtId="171" formatCode="&quot;€&quot;\ #,##0.00"/>
    <numFmt numFmtId="172" formatCode="0.000&quot; &quot;"/>
    <numFmt numFmtId="173" formatCode="&quot;€&quot;\ #,##0&quot; &quot;"/>
  </numFmts>
  <fonts count="1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rgb="FF363636"/>
      <name val="Arial"/>
      <family val="2"/>
    </font>
    <font>
      <b/>
      <sz val="12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2"/>
      <color rgb="FFFF0000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1">
    <xf numFmtId="0" fontId="0" fillId="0" borderId="0" xfId="0"/>
    <xf numFmtId="0" fontId="2" fillId="0" borderId="0" xfId="0" applyFont="1" applyAlignment="1">
      <alignment vertical="top"/>
    </xf>
    <xf numFmtId="0" fontId="2" fillId="0" borderId="4" xfId="0" applyFont="1" applyBorder="1"/>
    <xf numFmtId="0" fontId="2" fillId="0" borderId="0" xfId="0" applyFont="1"/>
    <xf numFmtId="0" fontId="2" fillId="0" borderId="0" xfId="0" quotePrefix="1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14" xfId="0" applyFont="1" applyBorder="1" applyAlignment="1">
      <alignment vertical="top"/>
    </xf>
    <xf numFmtId="0" fontId="3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164" fontId="2" fillId="0" borderId="18" xfId="0" applyNumberFormat="1" applyFont="1" applyBorder="1" applyAlignment="1">
      <alignment vertical="top"/>
    </xf>
    <xf numFmtId="1" fontId="2" fillId="0" borderId="0" xfId="0" applyNumberFormat="1" applyFont="1"/>
    <xf numFmtId="164" fontId="2" fillId="0" borderId="0" xfId="0" applyNumberFormat="1" applyFont="1" applyAlignment="1">
      <alignment vertical="top"/>
    </xf>
    <xf numFmtId="0" fontId="2" fillId="0" borderId="0" xfId="0" applyFont="1" applyAlignment="1">
      <alignment horizontal="left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 wrapText="1"/>
    </xf>
    <xf numFmtId="0" fontId="2" fillId="0" borderId="6" xfId="0" applyFont="1" applyBorder="1"/>
    <xf numFmtId="0" fontId="2" fillId="0" borderId="7" xfId="0" applyFont="1" applyBorder="1"/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13" xfId="0" applyFont="1" applyBorder="1" applyAlignment="1">
      <alignment vertical="top"/>
    </xf>
    <xf numFmtId="0" fontId="2" fillId="0" borderId="17" xfId="0" applyFont="1" applyBorder="1"/>
    <xf numFmtId="165" fontId="2" fillId="0" borderId="0" xfId="2" applyNumberFormat="1" applyFont="1" applyFill="1" applyBorder="1" applyAlignment="1" applyProtection="1">
      <alignment vertical="top"/>
    </xf>
    <xf numFmtId="16" fontId="2" fillId="0" borderId="0" xfId="0" applyNumberFormat="1" applyFont="1" applyAlignment="1">
      <alignment vertical="top"/>
    </xf>
    <xf numFmtId="164" fontId="2" fillId="0" borderId="7" xfId="0" applyNumberFormat="1" applyFont="1" applyBorder="1" applyAlignment="1">
      <alignment vertical="top"/>
    </xf>
    <xf numFmtId="0" fontId="2" fillId="0" borderId="15" xfId="0" applyFont="1" applyBorder="1" applyAlignment="1">
      <alignment vertical="top"/>
    </xf>
    <xf numFmtId="164" fontId="2" fillId="0" borderId="2" xfId="0" applyNumberFormat="1" applyFont="1" applyBorder="1" applyAlignment="1">
      <alignment vertical="top"/>
    </xf>
    <xf numFmtId="0" fontId="2" fillId="0" borderId="8" xfId="0" applyFont="1" applyBorder="1"/>
    <xf numFmtId="0" fontId="2" fillId="0" borderId="4" xfId="0" applyFont="1" applyBorder="1" applyAlignment="1">
      <alignment horizontal="left" vertical="top"/>
    </xf>
    <xf numFmtId="0" fontId="2" fillId="0" borderId="18" xfId="0" applyFont="1" applyBorder="1"/>
    <xf numFmtId="0" fontId="2" fillId="0" borderId="5" xfId="0" applyFont="1" applyBorder="1"/>
    <xf numFmtId="0" fontId="4" fillId="0" borderId="0" xfId="0" applyFont="1" applyAlignment="1">
      <alignment vertical="center"/>
    </xf>
    <xf numFmtId="0" fontId="0" fillId="0" borderId="3" xfId="0" applyBorder="1"/>
    <xf numFmtId="0" fontId="0" fillId="0" borderId="4" xfId="0" applyBorder="1"/>
    <xf numFmtId="0" fontId="4" fillId="0" borderId="2" xfId="0" applyFont="1" applyBorder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14" fontId="2" fillId="0" borderId="19" xfId="0" applyNumberFormat="1" applyFont="1" applyBorder="1" applyAlignment="1">
      <alignment horizontal="left" vertical="top" wrapText="1"/>
    </xf>
    <xf numFmtId="0" fontId="2" fillId="0" borderId="20" xfId="0" applyFont="1" applyBorder="1"/>
    <xf numFmtId="0" fontId="3" fillId="0" borderId="20" xfId="0" applyFont="1" applyBorder="1" applyAlignment="1">
      <alignment vertical="top"/>
    </xf>
    <xf numFmtId="10" fontId="2" fillId="0" borderId="0" xfId="3" applyNumberFormat="1" applyFont="1" applyFill="1" applyBorder="1" applyAlignment="1" applyProtection="1">
      <alignment vertical="top"/>
    </xf>
    <xf numFmtId="166" fontId="2" fillId="0" borderId="0" xfId="0" applyNumberFormat="1" applyFont="1" applyAlignment="1">
      <alignment vertical="top"/>
    </xf>
    <xf numFmtId="0" fontId="2" fillId="0" borderId="7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166" fontId="2" fillId="0" borderId="0" xfId="0" applyNumberFormat="1" applyFont="1"/>
    <xf numFmtId="14" fontId="2" fillId="0" borderId="21" xfId="0" applyNumberFormat="1" applyFont="1" applyBorder="1" applyAlignment="1">
      <alignment horizontal="left" vertical="top" wrapText="1"/>
    </xf>
    <xf numFmtId="0" fontId="3" fillId="0" borderId="22" xfId="0" applyFont="1" applyBorder="1" applyAlignment="1">
      <alignment vertical="top"/>
    </xf>
    <xf numFmtId="0" fontId="2" fillId="0" borderId="22" xfId="0" applyFont="1" applyBorder="1"/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right" vertical="top" wrapText="1"/>
    </xf>
    <xf numFmtId="0" fontId="6" fillId="0" borderId="0" xfId="0" applyFont="1" applyAlignment="1">
      <alignment vertical="top"/>
    </xf>
    <xf numFmtId="168" fontId="2" fillId="0" borderId="0" xfId="1" applyNumberFormat="1" applyFont="1" applyFill="1" applyBorder="1" applyAlignment="1" applyProtection="1">
      <alignment horizontal="right" vertical="top"/>
    </xf>
    <xf numFmtId="0" fontId="6" fillId="0" borderId="0" xfId="0" applyFont="1"/>
    <xf numFmtId="1" fontId="6" fillId="0" borderId="0" xfId="0" applyNumberFormat="1" applyFont="1" applyAlignment="1">
      <alignment vertical="top"/>
    </xf>
    <xf numFmtId="166" fontId="0" fillId="0" borderId="0" xfId="0" applyNumberFormat="1"/>
    <xf numFmtId="164" fontId="0" fillId="0" borderId="0" xfId="0" applyNumberFormat="1"/>
    <xf numFmtId="1" fontId="0" fillId="0" borderId="0" xfId="0" applyNumberFormat="1"/>
    <xf numFmtId="1" fontId="3" fillId="0" borderId="0" xfId="0" applyNumberFormat="1" applyFont="1" applyAlignment="1">
      <alignment vertical="top"/>
    </xf>
    <xf numFmtId="0" fontId="2" fillId="0" borderId="5" xfId="0" applyFont="1" applyBorder="1" applyAlignment="1">
      <alignment horizontal="right" vertical="top" wrapText="1"/>
    </xf>
    <xf numFmtId="44" fontId="3" fillId="0" borderId="5" xfId="1" applyFont="1" applyFill="1" applyBorder="1" applyAlignment="1" applyProtection="1">
      <alignment vertical="top"/>
    </xf>
    <xf numFmtId="164" fontId="2" fillId="0" borderId="5" xfId="0" applyNumberFormat="1" applyFont="1" applyBorder="1" applyAlignment="1">
      <alignment vertical="top"/>
    </xf>
    <xf numFmtId="167" fontId="2" fillId="0" borderId="24" xfId="1" applyNumberFormat="1" applyFont="1" applyFill="1" applyBorder="1" applyAlignment="1" applyProtection="1">
      <alignment vertical="top"/>
    </xf>
    <xf numFmtId="44" fontId="2" fillId="0" borderId="24" xfId="1" applyFont="1" applyFill="1" applyBorder="1" applyAlignment="1" applyProtection="1">
      <alignment horizontal="right" vertical="top" wrapText="1"/>
    </xf>
    <xf numFmtId="44" fontId="3" fillId="0" borderId="24" xfId="1" applyFont="1" applyFill="1" applyBorder="1" applyAlignment="1" applyProtection="1">
      <alignment vertical="top"/>
    </xf>
    <xf numFmtId="0" fontId="2" fillId="0" borderId="25" xfId="0" applyFont="1" applyBorder="1" applyAlignment="1">
      <alignment vertical="top"/>
    </xf>
    <xf numFmtId="0" fontId="0" fillId="0" borderId="23" xfId="0" applyBorder="1"/>
    <xf numFmtId="0" fontId="7" fillId="0" borderId="0" xfId="0" applyFont="1"/>
    <xf numFmtId="1" fontId="2" fillId="0" borderId="20" xfId="0" applyNumberFormat="1" applyFont="1" applyBorder="1" applyAlignment="1">
      <alignment vertical="top"/>
    </xf>
    <xf numFmtId="0" fontId="2" fillId="0" borderId="24" xfId="0" applyFont="1" applyBorder="1"/>
    <xf numFmtId="0" fontId="2" fillId="0" borderId="14" xfId="0" applyFont="1" applyBorder="1"/>
    <xf numFmtId="169" fontId="2" fillId="0" borderId="0" xfId="3" applyNumberFormat="1" applyFont="1" applyAlignment="1">
      <alignment horizontal="lef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6" fontId="2" fillId="0" borderId="14" xfId="0" applyNumberFormat="1" applyFont="1" applyBorder="1" applyAlignment="1">
      <alignment vertical="top"/>
    </xf>
    <xf numFmtId="170" fontId="2" fillId="0" borderId="0" xfId="0" quotePrefix="1" applyNumberFormat="1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8" fillId="0" borderId="0" xfId="0" applyFont="1"/>
    <xf numFmtId="0" fontId="9" fillId="0" borderId="0" xfId="0" applyFont="1"/>
    <xf numFmtId="1" fontId="2" fillId="2" borderId="20" xfId="0" applyNumberFormat="1" applyFont="1" applyFill="1" applyBorder="1" applyAlignment="1" applyProtection="1">
      <alignment vertical="top"/>
      <protection locked="0"/>
    </xf>
    <xf numFmtId="171" fontId="2" fillId="0" borderId="5" xfId="0" applyNumberFormat="1" applyFont="1" applyBorder="1" applyAlignment="1">
      <alignment vertical="top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quotePrefix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4" xfId="0" applyFont="1" applyBorder="1" applyAlignment="1">
      <alignment vertical="center"/>
    </xf>
    <xf numFmtId="0" fontId="2" fillId="2" borderId="20" xfId="0" applyFont="1" applyFill="1" applyBorder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164" fontId="2" fillId="0" borderId="18" xfId="0" applyNumberFormat="1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1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2" borderId="22" xfId="0" applyFont="1" applyFill="1" applyBorder="1" applyAlignment="1" applyProtection="1">
      <alignment vertical="center"/>
      <protection locked="0"/>
    </xf>
    <xf numFmtId="166" fontId="2" fillId="0" borderId="14" xfId="0" applyNumberFormat="1" applyFont="1" applyBorder="1" applyAlignment="1">
      <alignment vertical="center"/>
    </xf>
    <xf numFmtId="166" fontId="2" fillId="0" borderId="0" xfId="0" applyNumberFormat="1" applyFont="1" applyAlignment="1">
      <alignment vertical="center"/>
    </xf>
    <xf numFmtId="166" fontId="2" fillId="0" borderId="18" xfId="0" applyNumberFormat="1" applyFont="1" applyBorder="1" applyAlignment="1">
      <alignment vertical="center"/>
    </xf>
    <xf numFmtId="9" fontId="2" fillId="0" borderId="5" xfId="1" applyNumberFormat="1" applyFont="1" applyFill="1" applyBorder="1" applyAlignment="1" applyProtection="1">
      <alignment vertical="center"/>
    </xf>
    <xf numFmtId="172" fontId="2" fillId="0" borderId="0" xfId="0" applyNumberFormat="1" applyFont="1" applyAlignment="1">
      <alignment vertical="top"/>
    </xf>
    <xf numFmtId="173" fontId="2" fillId="3" borderId="0" xfId="1" applyNumberFormat="1" applyFont="1" applyFill="1" applyBorder="1" applyAlignment="1" applyProtection="1">
      <alignment horizontal="right" vertical="top"/>
    </xf>
    <xf numFmtId="0" fontId="2" fillId="4" borderId="20" xfId="0" applyFont="1" applyFill="1" applyBorder="1" applyAlignment="1" applyProtection="1">
      <alignment vertical="center"/>
      <protection locked="0"/>
    </xf>
    <xf numFmtId="0" fontId="2" fillId="0" borderId="0" xfId="0" quotePrefix="1" applyFont="1" applyAlignment="1">
      <alignment horizontal="left" vertical="top" wrapText="1"/>
    </xf>
    <xf numFmtId="0" fontId="2" fillId="0" borderId="18" xfId="0" quotePrefix="1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2" fillId="2" borderId="0" xfId="0" applyFont="1" applyFill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0" fillId="2" borderId="0" xfId="0" applyFill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2" borderId="0" xfId="0" applyFill="1" applyAlignment="1" applyProtection="1">
      <alignment horizontal="center"/>
      <protection locked="0"/>
    </xf>
    <xf numFmtId="0" fontId="2" fillId="0" borderId="7" xfId="0" applyFont="1" applyBorder="1" applyAlignment="1">
      <alignment horizontal="left"/>
    </xf>
  </cellXfs>
  <cellStyles count="4">
    <cellStyle name="Komma" xfId="2" builtinId="3"/>
    <cellStyle name="Procent" xfId="3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10/relationships/person" Target="persons/person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13080</xdr:colOff>
      <xdr:row>1</xdr:row>
      <xdr:rowOff>36706</xdr:rowOff>
    </xdr:from>
    <xdr:to>
      <xdr:col>5</xdr:col>
      <xdr:colOff>536830</xdr:colOff>
      <xdr:row>9</xdr:row>
      <xdr:rowOff>146113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23A3C1C-87B9-9E49-8C5C-5BC347942C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r="66323"/>
        <a:stretch/>
      </xdr:blipFill>
      <xdr:spPr>
        <a:xfrm>
          <a:off x="239866" y="206795"/>
          <a:ext cx="2598839" cy="14701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10</xdr:col>
      <xdr:colOff>736600</xdr:colOff>
      <xdr:row>22</xdr:row>
      <xdr:rowOff>106762</xdr:rowOff>
    </xdr:to>
    <xdr:pic>
      <xdr:nvPicPr>
        <xdr:cNvPr id="5" name="Afbeelding 4" descr="tabel met brandstoffen gerangschikt op duurzaamheid">
          <a:extLst>
            <a:ext uri="{FF2B5EF4-FFF2-40B4-BE49-F238E27FC236}">
              <a16:creationId xmlns:a16="http://schemas.microsoft.com/office/drawing/2014/main" id="{5CCD585C-8930-2749-BFB9-1E945DAB1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0"/>
          <a:ext cx="4038600" cy="37389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Hans van den Wijngaard | gemeente Meierijstad" id="{432D7796-4BD9-48D4-919E-5A2ED6EB4202}" userId="S::HvandenWijngaard@meierijstad.nl::6cf1609d-1b5e-4c8b-bb70-55ce603b3596" providerId="AD"/>
</personList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31" dT="2022-11-04T10:34:38.26" personId="{432D7796-4BD9-48D4-919E-5A2ED6EB4202}" id="{200B2552-6D05-4BB8-92ED-41341AA2B020}">
    <text>Deze waarden zijn restwaarden en niet volgens de formule (jaar1*3+jaar2*3+jaar3+jaar4)/8 bepaald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A822E-6639-C249-90FC-20E8AAEDA7FB}">
  <sheetPr>
    <tabColor theme="9" tint="0.59999389629810485"/>
  </sheetPr>
  <dimension ref="B1:AU59"/>
  <sheetViews>
    <sheetView tabSelected="1" topLeftCell="G2" zoomScale="158" zoomScaleNormal="91" workbookViewId="0">
      <selection activeCell="R13" sqref="R13"/>
    </sheetView>
  </sheetViews>
  <sheetFormatPr defaultColWidth="9.140625" defaultRowHeight="12.75" x14ac:dyDescent="0.2"/>
  <cols>
    <col min="1" max="1" width="3" style="3" customWidth="1"/>
    <col min="2" max="2" width="11" style="3" customWidth="1"/>
    <col min="3" max="3" width="3" style="3" customWidth="1"/>
    <col min="4" max="4" width="2.42578125" style="3" customWidth="1"/>
    <col min="5" max="5" width="10.7109375" style="3" customWidth="1"/>
    <col min="6" max="6" width="11.28515625" style="3" customWidth="1"/>
    <col min="7" max="7" width="53.42578125" style="3" customWidth="1"/>
    <col min="8" max="8" width="10.140625" style="3" customWidth="1"/>
    <col min="9" max="9" width="5" style="3" customWidth="1"/>
    <col min="10" max="10" width="3.140625" style="3" bestFit="1" customWidth="1"/>
    <col min="11" max="11" width="4.140625" style="3" customWidth="1"/>
    <col min="12" max="12" width="3.140625" style="3" customWidth="1"/>
    <col min="13" max="18" width="10.42578125" style="3" customWidth="1"/>
    <col min="19" max="19" width="11.42578125" style="3" customWidth="1"/>
    <col min="20" max="20" width="10.7109375" style="3" customWidth="1"/>
    <col min="21" max="21" width="10" style="3" customWidth="1"/>
    <col min="22" max="22" width="8.140625" style="3" customWidth="1"/>
    <col min="23" max="23" width="10.42578125" style="3" customWidth="1"/>
    <col min="24" max="24" width="28" style="3" customWidth="1"/>
    <col min="25" max="25" width="3.85546875" style="3" customWidth="1"/>
    <col min="26" max="26" width="2.42578125" style="3" bestFit="1" customWidth="1"/>
    <col min="27" max="27" width="15.42578125" style="3" customWidth="1"/>
    <col min="28" max="28" width="6.28515625" style="3" customWidth="1"/>
    <col min="29" max="29" width="16.140625" style="3" customWidth="1"/>
    <col min="30" max="30" width="2.85546875" style="3" customWidth="1"/>
    <col min="31" max="31" width="6.140625" style="3" bestFit="1" customWidth="1"/>
    <col min="32" max="33" width="5.42578125" style="3" customWidth="1"/>
    <col min="34" max="34" width="7.7109375" style="3" bestFit="1" customWidth="1"/>
    <col min="35" max="35" width="6.140625" style="3" bestFit="1" customWidth="1"/>
    <col min="36" max="36" width="5.7109375" style="3" bestFit="1" customWidth="1"/>
    <col min="37" max="38" width="5" style="3" customWidth="1"/>
    <col min="39" max="39" width="6.42578125" style="3" customWidth="1"/>
    <col min="40" max="41" width="5" style="3" customWidth="1"/>
    <col min="42" max="43" width="9.28515625" style="3" bestFit="1" customWidth="1"/>
    <col min="44" max="16384" width="9.140625" style="3"/>
  </cols>
  <sheetData>
    <row r="1" spans="2:35" x14ac:dyDescent="0.2">
      <c r="V1" s="94" t="s">
        <v>4</v>
      </c>
    </row>
    <row r="2" spans="2:35" x14ac:dyDescent="0.2">
      <c r="U2" s="1"/>
      <c r="V2" s="94" t="s">
        <v>66</v>
      </c>
      <c r="W2" s="1"/>
    </row>
    <row r="3" spans="2:35" x14ac:dyDescent="0.2">
      <c r="U3" s="1"/>
      <c r="V3" s="1" t="s">
        <v>12</v>
      </c>
      <c r="W3" s="1"/>
    </row>
    <row r="4" spans="2:35" ht="12.95" customHeight="1" x14ac:dyDescent="0.2">
      <c r="U4" s="64"/>
      <c r="V4" s="118" t="s">
        <v>13</v>
      </c>
      <c r="W4" s="118"/>
      <c r="X4" s="118"/>
    </row>
    <row r="5" spans="2:35" x14ac:dyDescent="0.2">
      <c r="G5" s="69"/>
      <c r="V5" s="118"/>
      <c r="W5" s="118"/>
      <c r="X5" s="118"/>
    </row>
    <row r="6" spans="2:35" ht="12.95" customHeight="1" x14ac:dyDescent="0.2">
      <c r="V6" s="118"/>
      <c r="W6" s="118"/>
      <c r="X6" s="118"/>
    </row>
    <row r="7" spans="2:35" ht="12.95" customHeight="1" x14ac:dyDescent="0.2">
      <c r="V7" s="119" t="s">
        <v>76</v>
      </c>
      <c r="W7" s="119"/>
      <c r="X7" s="119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2:35" x14ac:dyDescent="0.2">
      <c r="V8" s="119"/>
      <c r="W8" s="119"/>
      <c r="X8" s="119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2:35" ht="12.95" customHeight="1" x14ac:dyDescent="0.25">
      <c r="G9" s="93" t="s">
        <v>73</v>
      </c>
      <c r="H9" s="124" t="s">
        <v>30</v>
      </c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V9" s="125" t="s">
        <v>61</v>
      </c>
      <c r="W9" s="125"/>
      <c r="X9" s="125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2:35" ht="12.95" customHeight="1" x14ac:dyDescent="0.2">
      <c r="H10" s="3" t="s">
        <v>74</v>
      </c>
      <c r="V10" s="125"/>
      <c r="W10" s="125"/>
      <c r="X10" s="125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2:35" x14ac:dyDescent="0.2">
      <c r="E11" s="122"/>
      <c r="F11" s="122"/>
      <c r="G11" s="122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2:35" ht="13.5" thickBot="1" x14ac:dyDescent="0.25">
      <c r="B12" s="3" t="s">
        <v>1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2:35" ht="57" customHeight="1" thickBot="1" x14ac:dyDescent="0.25">
      <c r="B13" s="26" t="s">
        <v>2</v>
      </c>
      <c r="C13" s="27"/>
      <c r="D13" s="27"/>
      <c r="E13" s="27" t="s">
        <v>11</v>
      </c>
      <c r="F13" s="27"/>
      <c r="G13" s="27"/>
      <c r="H13" s="28" t="s">
        <v>10</v>
      </c>
      <c r="I13" s="27"/>
      <c r="J13" s="27"/>
      <c r="K13" s="29"/>
      <c r="L13" s="26"/>
      <c r="M13" s="53" t="s">
        <v>31</v>
      </c>
      <c r="N13" s="53" t="s">
        <v>32</v>
      </c>
      <c r="O13" s="53" t="s">
        <v>33</v>
      </c>
      <c r="P13" s="61" t="s">
        <v>67</v>
      </c>
      <c r="Q13" s="53" t="s">
        <v>68</v>
      </c>
      <c r="R13" s="61" t="s">
        <v>69</v>
      </c>
      <c r="S13" s="32" t="s">
        <v>29</v>
      </c>
      <c r="T13" s="30" t="s">
        <v>17</v>
      </c>
      <c r="U13" s="30" t="s">
        <v>16</v>
      </c>
      <c r="V13" s="30" t="s">
        <v>7</v>
      </c>
      <c r="W13" s="31" t="s">
        <v>9</v>
      </c>
      <c r="X13" s="33" t="s">
        <v>8</v>
      </c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2:35" x14ac:dyDescent="0.2">
      <c r="B14" s="34"/>
      <c r="C14" s="35"/>
      <c r="D14" s="123"/>
      <c r="E14" s="123"/>
      <c r="F14" s="123"/>
      <c r="G14" s="123"/>
      <c r="H14" s="36"/>
      <c r="I14" s="16"/>
      <c r="J14" s="16"/>
      <c r="K14" s="16"/>
      <c r="L14" s="18"/>
      <c r="M14" s="54"/>
      <c r="N14" s="55"/>
      <c r="O14" s="55"/>
      <c r="P14" s="62"/>
      <c r="Q14" s="55"/>
      <c r="R14" s="62"/>
      <c r="S14" s="36"/>
      <c r="T14" s="16"/>
      <c r="U14" s="16"/>
      <c r="V14" s="14"/>
      <c r="W14" s="37"/>
      <c r="X14" s="15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2:35" x14ac:dyDescent="0.2">
      <c r="B15" s="44" t="s">
        <v>22</v>
      </c>
      <c r="C15" s="51"/>
      <c r="D15" s="52"/>
      <c r="E15" s="52"/>
      <c r="F15" s="52"/>
      <c r="G15" s="52"/>
      <c r="H15" s="6"/>
      <c r="I15" s="1"/>
      <c r="J15" s="1"/>
      <c r="K15" s="1"/>
      <c r="L15" s="19"/>
      <c r="M15" s="54"/>
      <c r="N15" s="55"/>
      <c r="O15" s="55"/>
      <c r="P15" s="62"/>
      <c r="Q15" s="55"/>
      <c r="R15" s="62"/>
      <c r="S15" s="6"/>
      <c r="T15" s="1"/>
      <c r="V15" s="7"/>
      <c r="W15" s="45"/>
      <c r="X15" s="46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2:35" s="98" customFormat="1" ht="29.1" customHeight="1" x14ac:dyDescent="0.2">
      <c r="B16" s="107"/>
      <c r="C16" s="120" t="s">
        <v>64</v>
      </c>
      <c r="D16" s="120"/>
      <c r="E16" s="120"/>
      <c r="F16" s="120"/>
      <c r="G16" s="121"/>
      <c r="H16" s="101" t="s">
        <v>15</v>
      </c>
      <c r="I16" s="98">
        <v>0</v>
      </c>
      <c r="J16" s="98" t="s">
        <v>5</v>
      </c>
      <c r="K16" s="100">
        <v>3</v>
      </c>
      <c r="L16" s="97"/>
      <c r="M16" s="102"/>
      <c r="N16" s="102"/>
      <c r="O16" s="102"/>
      <c r="P16" s="108"/>
      <c r="Q16" s="102"/>
      <c r="R16" s="108"/>
      <c r="S16" s="109">
        <f>IF(M16&gt;3,"fout",IF(N16&gt;3,"fout",IF(O16&gt;3,"fout",IF(P16&gt;3,"fout",IF(Q16&gt;3,"fout",IF(R16&gt;3,"fout",(+M16*6+N16*5+O16*4+P16*3+Q16*2+R16*1)/21))))))</f>
        <v>0</v>
      </c>
      <c r="T16" s="110" t="str">
        <f>IF(S16=0,"",+S16)</f>
        <v/>
      </c>
      <c r="U16" s="103">
        <v>0</v>
      </c>
      <c r="V16" s="103">
        <f>toelichting!D3</f>
        <v>200</v>
      </c>
      <c r="W16" s="111" t="str">
        <f>IF(S16=0,"",TRUNC((+T16/3*V16)*1000)/1000)</f>
        <v/>
      </c>
      <c r="X16" s="112">
        <v>1.5</v>
      </c>
    </row>
    <row r="17" spans="2:42" ht="15" customHeight="1" x14ac:dyDescent="0.2">
      <c r="B17" s="44"/>
      <c r="C17" s="51"/>
      <c r="D17" s="52"/>
      <c r="E17" s="52"/>
      <c r="F17" s="52"/>
      <c r="G17" s="52"/>
      <c r="H17" s="6" t="s">
        <v>14</v>
      </c>
      <c r="I17" s="1">
        <v>1</v>
      </c>
      <c r="J17" s="1"/>
      <c r="K17" s="1"/>
      <c r="L17" s="19"/>
      <c r="M17" s="54"/>
      <c r="N17" s="54"/>
      <c r="O17" s="54"/>
      <c r="P17" s="63"/>
      <c r="Q17" s="54"/>
      <c r="R17" s="63"/>
      <c r="S17" s="6"/>
      <c r="T17" s="1"/>
      <c r="U17" s="1"/>
      <c r="W17" s="45"/>
      <c r="X17" s="75" t="s">
        <v>37</v>
      </c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2:42" x14ac:dyDescent="0.2">
      <c r="B18" s="2"/>
      <c r="E18" s="122"/>
      <c r="F18" s="122"/>
      <c r="G18" s="122"/>
      <c r="H18" s="6"/>
      <c r="I18" s="38"/>
      <c r="J18" s="39"/>
      <c r="K18" s="1"/>
      <c r="L18" s="19"/>
      <c r="M18" s="54"/>
      <c r="N18" s="55"/>
      <c r="O18" s="55"/>
      <c r="P18" s="62"/>
      <c r="Q18" s="55"/>
      <c r="R18" s="62"/>
      <c r="S18" s="6"/>
      <c r="U18" s="1"/>
      <c r="V18" s="7"/>
      <c r="W18" s="9"/>
      <c r="X18" s="76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2:42" x14ac:dyDescent="0.2">
      <c r="B19" s="2" t="s">
        <v>62</v>
      </c>
      <c r="E19" s="4"/>
      <c r="F19" s="5"/>
      <c r="G19" s="5"/>
      <c r="H19" s="86"/>
      <c r="I19" s="1"/>
      <c r="J19" s="1"/>
      <c r="K19" s="1"/>
      <c r="L19" s="19"/>
      <c r="M19" s="54"/>
      <c r="N19" s="55"/>
      <c r="O19" s="55"/>
      <c r="P19" s="62"/>
      <c r="Q19" s="55"/>
      <c r="R19" s="62"/>
      <c r="S19" s="6"/>
      <c r="V19" s="7"/>
      <c r="W19" s="9"/>
      <c r="X19" s="77"/>
      <c r="Z19" s="1"/>
      <c r="AA19" s="1"/>
      <c r="AB19" s="1"/>
      <c r="AC19" s="1"/>
      <c r="AD19" s="1"/>
      <c r="AE19" s="1"/>
      <c r="AF19" s="1"/>
      <c r="AG19" s="1"/>
      <c r="AH19" s="1"/>
      <c r="AI19" s="1"/>
      <c r="AK19" s="10"/>
      <c r="AL19" s="10"/>
      <c r="AM19" s="10"/>
      <c r="AN19" s="10"/>
      <c r="AO19" s="10"/>
    </row>
    <row r="20" spans="2:42" s="98" customFormat="1" ht="25.5" x14ac:dyDescent="0.2">
      <c r="B20" s="97"/>
      <c r="C20" s="98" t="s">
        <v>38</v>
      </c>
      <c r="D20" s="99"/>
      <c r="E20" s="100"/>
      <c r="F20" s="100"/>
      <c r="G20" s="100"/>
      <c r="H20" s="101"/>
      <c r="L20" s="97"/>
      <c r="M20" s="115"/>
      <c r="N20" s="115"/>
      <c r="O20" s="115"/>
      <c r="P20" s="115"/>
      <c r="Q20" s="115"/>
      <c r="R20" s="115"/>
      <c r="S20" s="101"/>
      <c r="V20" s="103"/>
      <c r="W20" s="104"/>
      <c r="X20" s="105" t="s">
        <v>36</v>
      </c>
      <c r="AK20" s="106"/>
      <c r="AL20" s="106"/>
      <c r="AM20" s="106"/>
      <c r="AN20" s="106"/>
      <c r="AO20" s="106"/>
    </row>
    <row r="21" spans="2:42" x14ac:dyDescent="0.2">
      <c r="B21" s="2"/>
      <c r="C21" s="118" t="s">
        <v>47</v>
      </c>
      <c r="D21" s="118"/>
      <c r="E21" s="118"/>
      <c r="F21" s="118"/>
      <c r="G21" s="118"/>
      <c r="H21" s="6" t="s">
        <v>34</v>
      </c>
      <c r="I21" s="1"/>
      <c r="J21" s="1"/>
      <c r="K21" s="1"/>
      <c r="L21" s="19"/>
      <c r="M21" s="54"/>
      <c r="N21" s="55"/>
      <c r="O21" s="55"/>
      <c r="P21" s="62"/>
      <c r="Q21" s="55"/>
      <c r="R21" s="62"/>
      <c r="S21" s="6"/>
      <c r="U21" s="1"/>
      <c r="V21" s="7"/>
      <c r="W21" s="9"/>
      <c r="X21" s="85"/>
      <c r="Z21" s="1"/>
      <c r="AA21" s="1"/>
      <c r="AB21" s="1"/>
      <c r="AC21" s="1"/>
      <c r="AD21" s="1"/>
      <c r="AE21" s="1"/>
      <c r="AF21" s="1"/>
      <c r="AG21" s="1"/>
      <c r="AH21" s="1"/>
      <c r="AI21" s="1"/>
      <c r="AK21" s="10"/>
      <c r="AL21" s="10"/>
      <c r="AM21" s="10"/>
      <c r="AN21" s="10"/>
      <c r="AO21" s="10"/>
    </row>
    <row r="22" spans="2:42" ht="27.95" customHeight="1" x14ac:dyDescent="0.2">
      <c r="B22" s="2"/>
      <c r="C22" s="1" t="s">
        <v>26</v>
      </c>
      <c r="D22" s="116" t="s">
        <v>40</v>
      </c>
      <c r="E22" s="116"/>
      <c r="F22" s="116"/>
      <c r="G22" s="117"/>
      <c r="H22" s="6" t="s">
        <v>35</v>
      </c>
      <c r="I22" s="66" t="s">
        <v>57</v>
      </c>
      <c r="J22" s="1" t="s">
        <v>5</v>
      </c>
      <c r="K22" s="1" t="s">
        <v>23</v>
      </c>
      <c r="L22" s="19"/>
      <c r="M22" s="95"/>
      <c r="N22" s="95"/>
      <c r="O22" s="95"/>
      <c r="P22" s="95"/>
      <c r="Q22" s="95"/>
      <c r="R22" s="95"/>
      <c r="S22" s="90">
        <f>(+M22*6+N22*5+O22*4+P22*3+Q22*2+R22*1)/21</f>
        <v>0</v>
      </c>
      <c r="T22" s="56" t="str">
        <f>IF(S22=0,"",+S22/(AVERAGE($M$20:$R$20)))</f>
        <v/>
      </c>
      <c r="U22" s="7">
        <v>0</v>
      </c>
      <c r="V22" s="7">
        <f>toelichting!D14</f>
        <v>740</v>
      </c>
      <c r="W22" s="57" t="str">
        <f>IF(S22=0,"",IF(SUM($M$22:$R$26)&gt;6*$M$20,0,+V22*T22))</f>
        <v/>
      </c>
      <c r="X22" s="78">
        <v>60</v>
      </c>
      <c r="Z22" s="1"/>
      <c r="AA22" s="1"/>
      <c r="AB22" s="1"/>
      <c r="AC22" s="1"/>
      <c r="AD22" s="1"/>
      <c r="AE22" s="1"/>
      <c r="AF22" s="1"/>
      <c r="AG22" s="1"/>
      <c r="AH22" s="1"/>
      <c r="AI22" s="1"/>
      <c r="AK22" s="10"/>
      <c r="AL22" s="10"/>
      <c r="AM22" s="10"/>
      <c r="AN22" s="10"/>
      <c r="AO22" s="10"/>
    </row>
    <row r="23" spans="2:42" ht="27.95" customHeight="1" x14ac:dyDescent="0.2">
      <c r="B23" s="2"/>
      <c r="C23" s="1" t="s">
        <v>23</v>
      </c>
      <c r="D23" s="116" t="s">
        <v>41</v>
      </c>
      <c r="E23" s="116"/>
      <c r="F23" s="116"/>
      <c r="G23" s="117"/>
      <c r="H23" s="6" t="s">
        <v>35</v>
      </c>
      <c r="I23" s="65" t="s">
        <v>23</v>
      </c>
      <c r="J23" s="1" t="s">
        <v>5</v>
      </c>
      <c r="K23" s="1" t="s">
        <v>27</v>
      </c>
      <c r="L23" s="19"/>
      <c r="M23" s="95"/>
      <c r="N23" s="95"/>
      <c r="O23" s="95"/>
      <c r="P23" s="95"/>
      <c r="Q23" s="95"/>
      <c r="R23" s="95"/>
      <c r="S23" s="90">
        <f t="shared" ref="S23:S26" si="0">(+M23*6+N23*5+O23*4+P23*3+Q23*2+R23*1)/21</f>
        <v>0</v>
      </c>
      <c r="T23" s="56" t="str">
        <f t="shared" ref="T23:T26" si="1">IF(S23=0,"",+S23/(AVERAGE($M$20:$R$20)))</f>
        <v/>
      </c>
      <c r="U23" s="7">
        <v>0</v>
      </c>
      <c r="V23" s="7">
        <f>toelichting!D15</f>
        <v>529</v>
      </c>
      <c r="W23" s="57" t="str">
        <f t="shared" ref="W23:W26" si="2">IF(S23=0,"",IF(SUM($M$22:$R$26)&gt;6*$M$20,0,+V23*T23))</f>
        <v/>
      </c>
      <c r="X23" s="78">
        <v>60</v>
      </c>
      <c r="Z23" s="1"/>
      <c r="AA23" s="1"/>
      <c r="AB23" s="1"/>
      <c r="AC23" s="1"/>
      <c r="AD23" s="1"/>
      <c r="AE23" s="1"/>
      <c r="AF23" s="1"/>
      <c r="AG23" s="1"/>
      <c r="AH23" s="1"/>
      <c r="AI23" s="1"/>
      <c r="AK23" s="10"/>
      <c r="AL23" s="10"/>
      <c r="AM23" s="10"/>
      <c r="AN23" s="10"/>
      <c r="AO23" s="10"/>
    </row>
    <row r="24" spans="2:42" ht="29.1" customHeight="1" x14ac:dyDescent="0.2">
      <c r="B24" s="2"/>
      <c r="C24" s="52" t="s">
        <v>27</v>
      </c>
      <c r="D24" s="116" t="s">
        <v>49</v>
      </c>
      <c r="E24" s="116"/>
      <c r="F24" s="116"/>
      <c r="G24" s="117"/>
      <c r="H24" s="6" t="s">
        <v>35</v>
      </c>
      <c r="I24" s="65" t="s">
        <v>27</v>
      </c>
      <c r="J24" s="1" t="s">
        <v>5</v>
      </c>
      <c r="K24" s="1" t="s">
        <v>24</v>
      </c>
      <c r="L24" s="19"/>
      <c r="M24" s="95"/>
      <c r="N24" s="95"/>
      <c r="O24" s="95"/>
      <c r="P24" s="95"/>
      <c r="Q24" s="95"/>
      <c r="R24" s="95"/>
      <c r="S24" s="90">
        <f t="shared" si="0"/>
        <v>0</v>
      </c>
      <c r="T24" s="56" t="str">
        <f t="shared" si="1"/>
        <v/>
      </c>
      <c r="U24" s="7">
        <v>0</v>
      </c>
      <c r="V24" s="7">
        <f>toelichting!D16</f>
        <v>336</v>
      </c>
      <c r="W24" s="57" t="str">
        <f t="shared" si="2"/>
        <v/>
      </c>
      <c r="X24" s="78">
        <v>60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K24" s="10"/>
      <c r="AL24" s="10"/>
      <c r="AM24" s="10"/>
      <c r="AN24" s="10"/>
      <c r="AO24" s="10"/>
    </row>
    <row r="25" spans="2:42" ht="24.95" customHeight="1" x14ac:dyDescent="0.2">
      <c r="B25" s="2"/>
      <c r="C25" s="1" t="s">
        <v>24</v>
      </c>
      <c r="D25" s="116" t="s">
        <v>48</v>
      </c>
      <c r="E25" s="116"/>
      <c r="F25" s="116"/>
      <c r="G25" s="117"/>
      <c r="H25" s="6" t="s">
        <v>35</v>
      </c>
      <c r="I25" s="65" t="s">
        <v>24</v>
      </c>
      <c r="J25" s="1" t="s">
        <v>5</v>
      </c>
      <c r="K25" s="1" t="s">
        <v>25</v>
      </c>
      <c r="L25" s="19"/>
      <c r="M25" s="95"/>
      <c r="N25" s="95"/>
      <c r="O25" s="95"/>
      <c r="P25" s="95"/>
      <c r="Q25" s="95"/>
      <c r="R25" s="95"/>
      <c r="S25" s="90">
        <f t="shared" si="0"/>
        <v>0</v>
      </c>
      <c r="T25" s="56" t="str">
        <f t="shared" si="1"/>
        <v/>
      </c>
      <c r="U25" s="7">
        <v>0</v>
      </c>
      <c r="V25" s="74">
        <f>toelichting!D17</f>
        <v>137</v>
      </c>
      <c r="W25" s="57" t="str">
        <f t="shared" si="2"/>
        <v/>
      </c>
      <c r="X25" s="78">
        <v>60</v>
      </c>
      <c r="Z25" s="1"/>
      <c r="AA25" s="1"/>
      <c r="AB25" s="1"/>
      <c r="AC25" s="1"/>
      <c r="AD25" s="1"/>
      <c r="AE25" s="1"/>
      <c r="AF25" s="1"/>
      <c r="AG25" s="1"/>
      <c r="AH25" s="1"/>
      <c r="AI25" s="1"/>
      <c r="AK25" s="10"/>
      <c r="AL25" s="10"/>
      <c r="AM25" s="10"/>
      <c r="AN25" s="10"/>
      <c r="AO25" s="10"/>
    </row>
    <row r="26" spans="2:42" ht="30" customHeight="1" x14ac:dyDescent="0.2">
      <c r="B26" s="2"/>
      <c r="C26" s="1" t="s">
        <v>25</v>
      </c>
      <c r="D26" s="116" t="s">
        <v>39</v>
      </c>
      <c r="E26" s="116"/>
      <c r="F26" s="116"/>
      <c r="G26" s="117"/>
      <c r="H26" s="6" t="s">
        <v>35</v>
      </c>
      <c r="I26" s="65" t="s">
        <v>25</v>
      </c>
      <c r="J26" s="1" t="s">
        <v>5</v>
      </c>
      <c r="K26" s="51">
        <v>0</v>
      </c>
      <c r="L26" s="19"/>
      <c r="M26" s="84">
        <f>IF(M$20-SUM(M22:M25)&lt;0,"fout",M$20-SUM(M22:M25))</f>
        <v>0</v>
      </c>
      <c r="N26" s="84">
        <f t="shared" ref="N26:R26" si="3">IF(N$20-SUM(N22:N25)&lt;0,"fout",N$20-SUM(N22:N25))</f>
        <v>0</v>
      </c>
      <c r="O26" s="84">
        <f t="shared" si="3"/>
        <v>0</v>
      </c>
      <c r="P26" s="84">
        <f t="shared" si="3"/>
        <v>0</v>
      </c>
      <c r="Q26" s="84">
        <f t="shared" si="3"/>
        <v>0</v>
      </c>
      <c r="R26" s="84">
        <f t="shared" si="3"/>
        <v>0</v>
      </c>
      <c r="S26" s="90">
        <f t="shared" si="0"/>
        <v>0</v>
      </c>
      <c r="T26" s="56" t="str">
        <f t="shared" si="1"/>
        <v/>
      </c>
      <c r="U26" s="7">
        <v>0</v>
      </c>
      <c r="V26" s="74">
        <f>toelichting!D18</f>
        <v>0</v>
      </c>
      <c r="W26" s="57" t="str">
        <f t="shared" si="2"/>
        <v/>
      </c>
      <c r="X26" s="78">
        <v>60</v>
      </c>
      <c r="Z26" s="1"/>
      <c r="AA26" s="1"/>
      <c r="AB26" s="1"/>
      <c r="AC26" s="1"/>
      <c r="AD26" s="1"/>
      <c r="AE26" s="1"/>
      <c r="AF26" s="1"/>
      <c r="AG26" s="1"/>
      <c r="AH26" s="1"/>
      <c r="AI26" s="1"/>
      <c r="AK26" s="10"/>
      <c r="AL26" s="10"/>
      <c r="AM26" s="10"/>
      <c r="AN26" s="10"/>
      <c r="AO26" s="10"/>
    </row>
    <row r="27" spans="2:42" ht="15.95" customHeight="1" x14ac:dyDescent="0.2">
      <c r="B27" s="2"/>
      <c r="E27" s="4"/>
      <c r="F27" s="5"/>
      <c r="G27" s="5"/>
      <c r="H27" s="6"/>
      <c r="I27" s="1"/>
      <c r="J27" s="1"/>
      <c r="K27" s="1"/>
      <c r="L27" s="19"/>
      <c r="M27" s="54"/>
      <c r="N27" s="55"/>
      <c r="O27" s="55"/>
      <c r="P27" s="62"/>
      <c r="Q27" s="55"/>
      <c r="R27" s="62"/>
      <c r="S27" s="6"/>
      <c r="W27" s="60"/>
      <c r="X27" s="79" t="s">
        <v>28</v>
      </c>
      <c r="Z27" s="1"/>
      <c r="AA27" s="1"/>
      <c r="AB27" s="1"/>
      <c r="AC27" s="1"/>
      <c r="AD27" s="1"/>
      <c r="AE27" s="1"/>
      <c r="AF27" s="1"/>
      <c r="AG27" s="1"/>
      <c r="AH27" s="1"/>
      <c r="AI27" s="1"/>
      <c r="AK27" s="10"/>
      <c r="AL27" s="10"/>
      <c r="AM27" s="10"/>
      <c r="AN27" s="10"/>
      <c r="AO27" s="10"/>
      <c r="AP27" s="10"/>
    </row>
    <row r="28" spans="2:42" x14ac:dyDescent="0.2">
      <c r="B28" s="2"/>
      <c r="E28" s="4"/>
      <c r="F28" s="5"/>
      <c r="G28" s="5"/>
      <c r="H28" s="6"/>
      <c r="I28" s="1"/>
      <c r="J28" s="1"/>
      <c r="K28" s="1"/>
      <c r="L28" s="19"/>
      <c r="M28" s="54"/>
      <c r="N28" s="55"/>
      <c r="O28" s="55"/>
      <c r="P28" s="62"/>
      <c r="Q28" s="55"/>
      <c r="R28" s="62"/>
      <c r="S28" s="6"/>
      <c r="T28" s="1"/>
      <c r="U28" s="7"/>
      <c r="V28" s="7"/>
      <c r="W28" s="11"/>
      <c r="X28" s="80"/>
      <c r="Z28" s="1"/>
      <c r="AA28" s="1"/>
      <c r="AB28" s="1"/>
      <c r="AC28" s="1"/>
      <c r="AD28" s="1"/>
      <c r="AE28" s="1"/>
      <c r="AF28" s="1"/>
      <c r="AG28" s="1"/>
      <c r="AH28" s="1"/>
      <c r="AI28" s="1"/>
      <c r="AK28" s="10"/>
      <c r="AL28" s="10"/>
      <c r="AM28" s="10"/>
      <c r="AN28" s="10"/>
      <c r="AO28" s="10"/>
      <c r="AP28" s="10"/>
    </row>
    <row r="29" spans="2:42" x14ac:dyDescent="0.2">
      <c r="B29" s="2" t="s">
        <v>63</v>
      </c>
      <c r="E29" s="4"/>
      <c r="F29" s="5"/>
      <c r="G29" s="5"/>
      <c r="H29" s="6"/>
      <c r="I29" s="1"/>
      <c r="J29" s="1"/>
      <c r="K29" s="1"/>
      <c r="L29" s="19"/>
      <c r="M29" s="54"/>
      <c r="N29" s="55"/>
      <c r="O29" s="55"/>
      <c r="P29" s="62"/>
      <c r="Q29" s="55"/>
      <c r="R29" s="62"/>
      <c r="S29" s="6"/>
      <c r="V29" s="7"/>
      <c r="W29" s="9"/>
      <c r="X29" s="77"/>
      <c r="Z29" s="1"/>
      <c r="AA29" s="1"/>
      <c r="AB29" s="1"/>
      <c r="AC29" s="1"/>
      <c r="AD29" s="1"/>
      <c r="AE29" s="1"/>
      <c r="AF29" s="1"/>
      <c r="AG29" s="1"/>
      <c r="AH29" s="1"/>
      <c r="AI29" s="1"/>
      <c r="AK29" s="10"/>
      <c r="AL29" s="10"/>
      <c r="AM29" s="10"/>
      <c r="AN29" s="10"/>
      <c r="AO29" s="10"/>
    </row>
    <row r="30" spans="2:42" s="98" customFormat="1" ht="25.5" x14ac:dyDescent="0.2">
      <c r="B30" s="97"/>
      <c r="C30" s="98" t="s">
        <v>38</v>
      </c>
      <c r="D30" s="99"/>
      <c r="E30" s="100"/>
      <c r="F30" s="100"/>
      <c r="G30" s="100"/>
      <c r="H30" s="101"/>
      <c r="L30" s="97"/>
      <c r="M30" s="115"/>
      <c r="N30" s="115"/>
      <c r="O30" s="115"/>
      <c r="P30" s="115"/>
      <c r="Q30" s="115"/>
      <c r="R30" s="115"/>
      <c r="S30" s="101"/>
      <c r="V30" s="103"/>
      <c r="W30" s="104"/>
      <c r="X30" s="105" t="s">
        <v>36</v>
      </c>
      <c r="AK30" s="106"/>
      <c r="AL30" s="106"/>
      <c r="AM30" s="106"/>
      <c r="AN30" s="106"/>
      <c r="AO30" s="106"/>
    </row>
    <row r="31" spans="2:42" x14ac:dyDescent="0.2">
      <c r="B31" s="2"/>
      <c r="C31" s="118" t="s">
        <v>47</v>
      </c>
      <c r="D31" s="118"/>
      <c r="E31" s="118"/>
      <c r="F31" s="118"/>
      <c r="G31" s="126"/>
      <c r="H31" s="6" t="s">
        <v>34</v>
      </c>
      <c r="I31" s="1"/>
      <c r="J31" s="1"/>
      <c r="K31" s="1"/>
      <c r="L31" s="19"/>
      <c r="M31" s="54"/>
      <c r="N31" s="55"/>
      <c r="O31" s="55"/>
      <c r="P31" s="62"/>
      <c r="Q31" s="55"/>
      <c r="R31" s="62"/>
      <c r="S31" s="6"/>
      <c r="U31" s="1"/>
      <c r="V31" s="7"/>
      <c r="W31" s="9"/>
      <c r="X31" s="85"/>
      <c r="Z31" s="1"/>
      <c r="AA31" s="1"/>
      <c r="AB31" s="1"/>
      <c r="AC31" s="1"/>
      <c r="AD31" s="1"/>
      <c r="AE31" s="1"/>
      <c r="AF31" s="1"/>
      <c r="AG31" s="1"/>
      <c r="AH31" s="1"/>
      <c r="AI31" s="1"/>
      <c r="AK31" s="10"/>
      <c r="AL31" s="10"/>
      <c r="AM31" s="10"/>
      <c r="AN31" s="10"/>
      <c r="AO31" s="10"/>
    </row>
    <row r="32" spans="2:42" ht="27.95" customHeight="1" x14ac:dyDescent="0.2">
      <c r="B32" s="2"/>
      <c r="C32" s="1" t="s">
        <v>26</v>
      </c>
      <c r="D32" s="116" t="s">
        <v>40</v>
      </c>
      <c r="E32" s="116"/>
      <c r="F32" s="116"/>
      <c r="G32" s="117"/>
      <c r="H32" s="6" t="s">
        <v>35</v>
      </c>
      <c r="I32" s="66" t="s">
        <v>57</v>
      </c>
      <c r="J32" s="1" t="s">
        <v>5</v>
      </c>
      <c r="K32" s="1" t="s">
        <v>23</v>
      </c>
      <c r="L32" s="19"/>
      <c r="M32" s="95"/>
      <c r="N32" s="95"/>
      <c r="O32" s="95"/>
      <c r="P32" s="95"/>
      <c r="Q32" s="95"/>
      <c r="R32" s="95"/>
      <c r="S32" s="90">
        <f>(+M32*6+N32*5+O32*4+P32*3+Q32*2+R32*1)/21</f>
        <v>0</v>
      </c>
      <c r="T32" s="56" t="str">
        <f>IF(S32=0,"",+S32/(AVERAGE($M$30:$R$30)))</f>
        <v/>
      </c>
      <c r="U32" s="7">
        <v>0</v>
      </c>
      <c r="V32" s="7">
        <f>toelichting!D22</f>
        <v>60</v>
      </c>
      <c r="W32" s="57" t="str">
        <f>IF(S32=0,"",IF(SUM($M$32:$R$36)&gt;6*$M$30,0,+V32*T32))</f>
        <v/>
      </c>
      <c r="X32" s="78">
        <v>35</v>
      </c>
      <c r="Z32" s="1"/>
      <c r="AA32" s="1"/>
      <c r="AB32" s="1"/>
      <c r="AC32" s="1"/>
      <c r="AD32" s="1"/>
      <c r="AE32" s="1"/>
      <c r="AF32" s="1"/>
      <c r="AG32" s="1"/>
      <c r="AH32" s="1"/>
      <c r="AI32" s="1"/>
      <c r="AK32" s="10"/>
      <c r="AL32" s="10"/>
      <c r="AM32" s="10"/>
      <c r="AN32" s="10"/>
      <c r="AO32" s="10"/>
    </row>
    <row r="33" spans="2:47" ht="27.95" customHeight="1" x14ac:dyDescent="0.2">
      <c r="B33" s="2"/>
      <c r="C33" s="1" t="s">
        <v>23</v>
      </c>
      <c r="D33" s="116" t="s">
        <v>41</v>
      </c>
      <c r="E33" s="116"/>
      <c r="F33" s="116"/>
      <c r="G33" s="117"/>
      <c r="H33" s="6" t="s">
        <v>35</v>
      </c>
      <c r="I33" s="65" t="s">
        <v>23</v>
      </c>
      <c r="J33" s="1" t="s">
        <v>5</v>
      </c>
      <c r="K33" s="1" t="s">
        <v>27</v>
      </c>
      <c r="L33" s="19"/>
      <c r="M33" s="95"/>
      <c r="N33" s="95"/>
      <c r="O33" s="95"/>
      <c r="P33" s="95"/>
      <c r="Q33" s="95"/>
      <c r="R33" s="95"/>
      <c r="S33" s="90">
        <f t="shared" ref="S33:S36" si="4">(+M33*6+N33*5+O33*4+P33*3+Q33*2+R33*1)/21</f>
        <v>0</v>
      </c>
      <c r="T33" s="56" t="str">
        <f t="shared" ref="T33:T36" si="5">IF(S33=0,"",+S33/(AVERAGE($M$30:$R$30)))</f>
        <v/>
      </c>
      <c r="U33" s="7">
        <v>0</v>
      </c>
      <c r="V33" s="7">
        <f>toelichting!D23</f>
        <v>43</v>
      </c>
      <c r="W33" s="57" t="str">
        <f t="shared" ref="W33:W36" si="6">IF(S33=0,"",IF(SUM($M$32:$R$36)&gt;6*$M$30,0,+V33*T33))</f>
        <v/>
      </c>
      <c r="X33" s="78">
        <v>35</v>
      </c>
      <c r="Z33" s="1"/>
      <c r="AA33" s="1"/>
      <c r="AB33" s="1"/>
      <c r="AC33" s="1"/>
      <c r="AD33" s="1"/>
      <c r="AE33" s="1"/>
      <c r="AF33" s="1"/>
      <c r="AG33" s="1"/>
      <c r="AH33" s="1"/>
      <c r="AI33" s="1"/>
      <c r="AK33" s="10"/>
      <c r="AL33" s="10"/>
      <c r="AM33" s="10"/>
      <c r="AN33" s="10"/>
      <c r="AO33" s="10"/>
    </row>
    <row r="34" spans="2:47" ht="29.1" customHeight="1" x14ac:dyDescent="0.2">
      <c r="B34" s="2"/>
      <c r="C34" s="52" t="s">
        <v>27</v>
      </c>
      <c r="D34" s="116" t="s">
        <v>49</v>
      </c>
      <c r="E34" s="116"/>
      <c r="F34" s="116"/>
      <c r="G34" s="117"/>
      <c r="H34" s="6" t="s">
        <v>35</v>
      </c>
      <c r="I34" s="65" t="s">
        <v>27</v>
      </c>
      <c r="J34" s="1" t="s">
        <v>5</v>
      </c>
      <c r="K34" s="1" t="s">
        <v>24</v>
      </c>
      <c r="L34" s="19"/>
      <c r="M34" s="95"/>
      <c r="N34" s="95"/>
      <c r="O34" s="95"/>
      <c r="P34" s="95"/>
      <c r="Q34" s="95"/>
      <c r="R34" s="95"/>
      <c r="S34" s="90">
        <f t="shared" si="4"/>
        <v>0</v>
      </c>
      <c r="T34" s="56" t="str">
        <f t="shared" si="5"/>
        <v/>
      </c>
      <c r="U34" s="7">
        <v>0</v>
      </c>
      <c r="V34" s="7">
        <f>toelichting!D24</f>
        <v>27</v>
      </c>
      <c r="W34" s="57" t="str">
        <f t="shared" si="6"/>
        <v/>
      </c>
      <c r="X34" s="78">
        <v>35</v>
      </c>
      <c r="Z34" s="1"/>
      <c r="AA34" s="1"/>
      <c r="AB34" s="1"/>
      <c r="AC34" s="1"/>
      <c r="AD34" s="1"/>
      <c r="AE34" s="1"/>
      <c r="AF34" s="1"/>
      <c r="AG34" s="1"/>
      <c r="AH34" s="1"/>
      <c r="AI34" s="1"/>
      <c r="AK34" s="10"/>
      <c r="AL34" s="10"/>
      <c r="AM34" s="10"/>
      <c r="AN34" s="10"/>
      <c r="AO34" s="10"/>
    </row>
    <row r="35" spans="2:47" ht="24.95" customHeight="1" x14ac:dyDescent="0.2">
      <c r="B35" s="2"/>
      <c r="C35" s="1" t="s">
        <v>24</v>
      </c>
      <c r="D35" s="116" t="s">
        <v>48</v>
      </c>
      <c r="E35" s="116"/>
      <c r="F35" s="116"/>
      <c r="G35" s="117"/>
      <c r="H35" s="6" t="s">
        <v>35</v>
      </c>
      <c r="I35" s="65" t="s">
        <v>24</v>
      </c>
      <c r="J35" s="1" t="s">
        <v>5</v>
      </c>
      <c r="K35" s="1" t="s">
        <v>25</v>
      </c>
      <c r="L35" s="19"/>
      <c r="M35" s="95"/>
      <c r="N35" s="95"/>
      <c r="O35" s="95"/>
      <c r="P35" s="95"/>
      <c r="Q35" s="95"/>
      <c r="R35" s="95"/>
      <c r="S35" s="90">
        <f t="shared" si="4"/>
        <v>0</v>
      </c>
      <c r="T35" s="56" t="str">
        <f t="shared" si="5"/>
        <v/>
      </c>
      <c r="U35" s="7">
        <v>0</v>
      </c>
      <c r="V35" s="7">
        <f>toelichting!D25</f>
        <v>6</v>
      </c>
      <c r="W35" s="57" t="str">
        <f t="shared" si="6"/>
        <v/>
      </c>
      <c r="X35" s="78">
        <v>35</v>
      </c>
      <c r="Z35" s="1"/>
      <c r="AB35" s="70"/>
      <c r="AC35" s="67"/>
      <c r="AD35" s="1"/>
      <c r="AE35" s="1"/>
      <c r="AF35" s="1"/>
      <c r="AG35" s="1"/>
      <c r="AH35" s="1"/>
      <c r="AI35" s="1"/>
      <c r="AK35" s="10"/>
      <c r="AL35" s="10"/>
      <c r="AM35" s="10"/>
      <c r="AN35" s="10"/>
      <c r="AO35" s="10"/>
    </row>
    <row r="36" spans="2:47" ht="30" customHeight="1" x14ac:dyDescent="0.2">
      <c r="B36" s="2"/>
      <c r="C36" s="1" t="s">
        <v>25</v>
      </c>
      <c r="D36" s="116" t="s">
        <v>39</v>
      </c>
      <c r="E36" s="116"/>
      <c r="F36" s="116"/>
      <c r="G36" s="117"/>
      <c r="H36" s="6" t="s">
        <v>35</v>
      </c>
      <c r="I36" s="65" t="s">
        <v>25</v>
      </c>
      <c r="J36" s="1" t="s">
        <v>5</v>
      </c>
      <c r="K36" s="51">
        <v>0</v>
      </c>
      <c r="L36" s="19"/>
      <c r="M36" s="84">
        <f>IF(M$30-SUM(M32:M35)&lt;0,"fout",M$30-SUM(M32:M35))</f>
        <v>0</v>
      </c>
      <c r="N36" s="84">
        <f t="shared" ref="N36:R36" si="7">IF(N$30-SUM(N32:N35)&lt;0,"fout",N$30-SUM(N32:N35))</f>
        <v>0</v>
      </c>
      <c r="O36" s="84">
        <f t="shared" si="7"/>
        <v>0</v>
      </c>
      <c r="P36" s="84">
        <f t="shared" si="7"/>
        <v>0</v>
      </c>
      <c r="Q36" s="84">
        <f t="shared" si="7"/>
        <v>0</v>
      </c>
      <c r="R36" s="84">
        <f t="shared" si="7"/>
        <v>0</v>
      </c>
      <c r="S36" s="90">
        <f t="shared" si="4"/>
        <v>0</v>
      </c>
      <c r="T36" s="56" t="str">
        <f t="shared" si="5"/>
        <v/>
      </c>
      <c r="U36" s="7">
        <v>0</v>
      </c>
      <c r="V36" s="7">
        <f>toelichting!D26</f>
        <v>0</v>
      </c>
      <c r="W36" s="57" t="str">
        <f t="shared" si="6"/>
        <v/>
      </c>
      <c r="X36" s="78">
        <v>35</v>
      </c>
      <c r="Z36" s="1"/>
      <c r="AB36" s="70"/>
      <c r="AC36" s="67"/>
      <c r="AD36" s="1"/>
      <c r="AE36" s="1"/>
      <c r="AF36" s="1"/>
      <c r="AG36" s="1"/>
      <c r="AH36" s="1"/>
      <c r="AI36" s="1"/>
      <c r="AK36" s="10"/>
      <c r="AL36" s="10"/>
      <c r="AM36" s="10"/>
      <c r="AN36" s="10"/>
      <c r="AO36" s="10"/>
    </row>
    <row r="37" spans="2:47" ht="15.95" customHeight="1" x14ac:dyDescent="0.2">
      <c r="B37" s="2"/>
      <c r="E37" s="4"/>
      <c r="F37" s="5"/>
      <c r="G37" s="5"/>
      <c r="H37" s="6"/>
      <c r="I37" s="1"/>
      <c r="J37" s="1"/>
      <c r="K37" s="1"/>
      <c r="L37" s="19"/>
      <c r="M37" s="54"/>
      <c r="N37" s="55"/>
      <c r="O37" s="55"/>
      <c r="P37" s="62"/>
      <c r="Q37" s="55"/>
      <c r="R37" s="62"/>
      <c r="S37" s="6"/>
      <c r="W37" s="60"/>
      <c r="X37" s="79" t="s">
        <v>28</v>
      </c>
      <c r="Z37" s="1"/>
      <c r="AA37" s="1"/>
      <c r="AB37" s="1"/>
      <c r="AC37" s="1"/>
      <c r="AD37" s="1"/>
      <c r="AE37" s="1"/>
      <c r="AF37" s="1"/>
      <c r="AG37" s="1"/>
      <c r="AH37" s="1"/>
      <c r="AI37" s="1"/>
      <c r="AK37" s="10"/>
      <c r="AL37" s="10"/>
      <c r="AM37" s="10"/>
      <c r="AN37" s="10"/>
      <c r="AO37" s="10"/>
      <c r="AP37" s="10"/>
    </row>
    <row r="38" spans="2:47" ht="12.95" customHeight="1" thickBot="1" x14ac:dyDescent="0.25">
      <c r="B38" s="2"/>
      <c r="E38" s="122"/>
      <c r="F38" s="122"/>
      <c r="G38" s="122"/>
      <c r="H38" s="6"/>
      <c r="I38" s="1"/>
      <c r="L38" s="25"/>
      <c r="M38" s="23"/>
      <c r="N38" s="23"/>
      <c r="O38" s="23"/>
      <c r="P38" s="23"/>
      <c r="Q38" s="23"/>
      <c r="R38" s="23"/>
      <c r="S38" s="41"/>
      <c r="T38" s="23"/>
      <c r="U38" s="23"/>
      <c r="V38" s="22"/>
      <c r="W38" s="40"/>
      <c r="X38" s="81"/>
      <c r="Z38" s="1"/>
      <c r="AA38" s="1"/>
      <c r="AB38" s="1"/>
      <c r="AC38" s="1"/>
      <c r="AD38" s="1"/>
      <c r="AE38" s="1"/>
      <c r="AF38" s="1"/>
      <c r="AG38" s="1"/>
      <c r="AH38" s="1"/>
      <c r="AI38" s="1"/>
      <c r="AP38"/>
      <c r="AQ38"/>
      <c r="AR38"/>
      <c r="AS38"/>
      <c r="AT38"/>
      <c r="AU38"/>
    </row>
    <row r="39" spans="2:47" ht="14.1" customHeight="1" x14ac:dyDescent="0.2">
      <c r="B39" s="13"/>
      <c r="C39" s="14"/>
      <c r="D39" s="14"/>
      <c r="E39" s="59"/>
      <c r="F39" s="59"/>
      <c r="G39" s="59"/>
      <c r="H39" s="3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42"/>
      <c r="X39" s="17"/>
      <c r="Z39" s="1"/>
      <c r="AA39" s="1"/>
      <c r="AB39" s="1"/>
      <c r="AC39" s="1"/>
      <c r="AD39" s="1"/>
      <c r="AE39" s="1"/>
      <c r="AF39" s="1"/>
      <c r="AG39" s="1"/>
      <c r="AH39" s="1"/>
      <c r="AI39" s="1"/>
      <c r="AP39"/>
      <c r="AQ39"/>
      <c r="AR39"/>
      <c r="AS39"/>
      <c r="AT39"/>
      <c r="AU39"/>
    </row>
    <row r="40" spans="2:47" x14ac:dyDescent="0.2">
      <c r="B40" s="2"/>
      <c r="E40" s="12"/>
      <c r="F40" s="12"/>
      <c r="G40" s="12"/>
      <c r="K40" s="1"/>
      <c r="L40" s="1"/>
      <c r="M40" s="1"/>
      <c r="N40" s="1"/>
      <c r="O40" s="1"/>
      <c r="P40" s="1"/>
      <c r="R40" s="1" t="s">
        <v>6</v>
      </c>
      <c r="S40" s="1"/>
      <c r="U40" s="1">
        <v>1000</v>
      </c>
      <c r="V40" s="91">
        <v>5000</v>
      </c>
      <c r="W40" s="113">
        <f>SUM(W16:W37)</f>
        <v>0</v>
      </c>
      <c r="X40" s="92" t="s">
        <v>65</v>
      </c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2:47" x14ac:dyDescent="0.2">
      <c r="B41" s="2"/>
      <c r="E41" s="12"/>
      <c r="F41" s="12"/>
      <c r="G41" s="12"/>
      <c r="L41" s="1"/>
      <c r="M41" s="1"/>
      <c r="N41" s="1"/>
      <c r="O41" s="1"/>
      <c r="P41" s="1"/>
      <c r="R41" s="1"/>
      <c r="S41" s="1"/>
      <c r="T41" s="1"/>
      <c r="U41" s="1"/>
      <c r="X41" s="8" t="s">
        <v>70</v>
      </c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2:47" ht="12.95" customHeight="1" x14ac:dyDescent="0.2">
      <c r="B42" s="2"/>
      <c r="E42" s="12"/>
      <c r="F42" s="12"/>
      <c r="G42" s="12"/>
      <c r="K42" s="1"/>
      <c r="L42" s="1"/>
      <c r="M42" s="1"/>
      <c r="N42" s="1"/>
      <c r="O42" s="1"/>
      <c r="P42" s="1"/>
      <c r="R42" s="1"/>
      <c r="S42" s="1"/>
      <c r="T42" s="1"/>
      <c r="U42" s="1"/>
      <c r="V42" s="1"/>
      <c r="W42" s="11"/>
      <c r="X42" s="8"/>
      <c r="Z42" s="1"/>
      <c r="AA42" s="20"/>
      <c r="AB42" s="20"/>
      <c r="AC42" s="20"/>
      <c r="AD42" s="20"/>
      <c r="AE42" s="20"/>
      <c r="AF42" s="52"/>
      <c r="AG42" s="52"/>
      <c r="AH42" s="52"/>
      <c r="AI42" s="52"/>
    </row>
    <row r="43" spans="2:47" ht="12.95" customHeight="1" x14ac:dyDescent="0.2">
      <c r="B43" s="2"/>
      <c r="E43" s="12"/>
      <c r="F43" s="12"/>
      <c r="G43" s="12"/>
      <c r="R43" s="1" t="s">
        <v>75</v>
      </c>
      <c r="S43" s="1"/>
      <c r="W43" s="68">
        <v>2400000</v>
      </c>
      <c r="X43" s="96"/>
      <c r="Z43" s="1"/>
      <c r="AA43" s="20"/>
      <c r="AB43" s="20"/>
      <c r="AC43" s="20"/>
      <c r="AD43" s="20"/>
      <c r="AE43" s="20"/>
      <c r="AF43" s="52"/>
      <c r="AG43" s="52"/>
      <c r="AH43" s="52"/>
      <c r="AI43" s="52"/>
    </row>
    <row r="44" spans="2:47" ht="12.95" customHeight="1" x14ac:dyDescent="0.2">
      <c r="B44" s="2"/>
      <c r="E44" s="12"/>
      <c r="F44" s="12"/>
      <c r="G44" s="12"/>
      <c r="R44" s="1" t="s">
        <v>72</v>
      </c>
      <c r="S44" s="1"/>
      <c r="V44" s="87"/>
      <c r="W44" s="114">
        <f>+W40/V40*-W43</f>
        <v>0</v>
      </c>
      <c r="X44" s="8" t="s">
        <v>71</v>
      </c>
      <c r="Z44" s="1"/>
      <c r="AA44" s="20"/>
      <c r="AB44" s="20"/>
      <c r="AC44" s="20"/>
      <c r="AD44" s="20"/>
      <c r="AE44" s="20"/>
      <c r="AF44" s="52"/>
      <c r="AG44" s="52"/>
      <c r="AH44" s="52"/>
      <c r="AI44" s="52"/>
    </row>
    <row r="45" spans="2:47" ht="13.5" thickBot="1" x14ac:dyDescent="0.25">
      <c r="B45" s="21"/>
      <c r="C45" s="22"/>
      <c r="D45" s="22"/>
      <c r="E45" s="58"/>
      <c r="F45" s="58"/>
      <c r="G45" s="58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40"/>
      <c r="X45" s="24"/>
      <c r="Z45" s="1"/>
      <c r="AA45" s="20"/>
      <c r="AB45" s="20"/>
      <c r="AC45" s="20"/>
      <c r="AD45" s="20"/>
      <c r="AE45" s="20"/>
    </row>
    <row r="46" spans="2:47" ht="13.5" thickBot="1" x14ac:dyDescent="0.25"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2:47" x14ac:dyDescent="0.2">
      <c r="B47" s="13"/>
      <c r="C47" s="14"/>
      <c r="D47" s="50"/>
      <c r="E47" s="50"/>
      <c r="F47" s="50"/>
      <c r="G47" s="50"/>
      <c r="H47" s="50"/>
      <c r="I47" s="50"/>
      <c r="J47" s="50"/>
      <c r="K47" s="48"/>
      <c r="L47"/>
      <c r="M47"/>
      <c r="Z47" s="1"/>
      <c r="AB47" s="1"/>
      <c r="AC47" s="1"/>
      <c r="AD47" s="1"/>
      <c r="AE47" s="1"/>
      <c r="AF47" s="1"/>
      <c r="AG47" s="1"/>
      <c r="AH47" s="1"/>
      <c r="AI47" s="1"/>
    </row>
    <row r="48" spans="2:47" x14ac:dyDescent="0.2">
      <c r="B48" s="49" t="s">
        <v>18</v>
      </c>
      <c r="D48" t="s">
        <v>0</v>
      </c>
      <c r="E48" s="127"/>
      <c r="F48" s="127"/>
      <c r="G48" s="127"/>
      <c r="K48" s="46"/>
      <c r="M48"/>
    </row>
    <row r="49" spans="2:13" x14ac:dyDescent="0.2">
      <c r="B49" s="49"/>
      <c r="D49"/>
      <c r="E49" s="128"/>
      <c r="F49" s="128"/>
      <c r="G49" s="128"/>
      <c r="K49" s="46"/>
      <c r="M49"/>
    </row>
    <row r="50" spans="2:13" x14ac:dyDescent="0.2">
      <c r="B50" s="49" t="s">
        <v>19</v>
      </c>
      <c r="D50" t="s">
        <v>0</v>
      </c>
      <c r="E50" s="127"/>
      <c r="F50" s="127"/>
      <c r="G50" s="127"/>
      <c r="K50" s="46"/>
    </row>
    <row r="51" spans="2:13" x14ac:dyDescent="0.2">
      <c r="B51" s="49" t="s">
        <v>20</v>
      </c>
      <c r="D51" t="s">
        <v>0</v>
      </c>
      <c r="E51" s="127"/>
      <c r="F51" s="127"/>
      <c r="G51" s="127"/>
      <c r="K51" s="46"/>
    </row>
    <row r="52" spans="2:13" x14ac:dyDescent="0.2">
      <c r="B52" s="49"/>
      <c r="D52"/>
      <c r="E52" s="128"/>
      <c r="F52" s="128"/>
      <c r="G52" s="128"/>
      <c r="K52" s="46"/>
    </row>
    <row r="53" spans="2:13" x14ac:dyDescent="0.2">
      <c r="B53" s="49" t="s">
        <v>21</v>
      </c>
      <c r="D53" t="s">
        <v>0</v>
      </c>
      <c r="E53" s="129"/>
      <c r="F53" s="129"/>
      <c r="G53" s="129"/>
      <c r="K53" s="46"/>
    </row>
    <row r="54" spans="2:13" x14ac:dyDescent="0.2">
      <c r="B54" s="49"/>
      <c r="C54"/>
      <c r="D54"/>
      <c r="E54" s="129"/>
      <c r="F54" s="129"/>
      <c r="G54" s="129"/>
      <c r="K54" s="46"/>
    </row>
    <row r="55" spans="2:13" x14ac:dyDescent="0.2">
      <c r="B55" s="49"/>
      <c r="C55"/>
      <c r="D55"/>
      <c r="E55" s="129"/>
      <c r="F55" s="129"/>
      <c r="G55" s="129"/>
      <c r="K55" s="46"/>
    </row>
    <row r="56" spans="2:13" x14ac:dyDescent="0.2">
      <c r="B56" s="49"/>
      <c r="C56"/>
      <c r="D56"/>
      <c r="E56" s="129"/>
      <c r="F56" s="129"/>
      <c r="G56" s="129"/>
      <c r="K56" s="46"/>
    </row>
    <row r="57" spans="2:13" x14ac:dyDescent="0.2">
      <c r="B57" s="49"/>
      <c r="C57"/>
      <c r="D57"/>
      <c r="E57" s="129"/>
      <c r="F57" s="129"/>
      <c r="G57" s="129"/>
      <c r="K57" s="46"/>
    </row>
    <row r="58" spans="2:13" ht="13.5" thickBot="1" x14ac:dyDescent="0.25">
      <c r="B58" s="21"/>
      <c r="C58" s="22"/>
      <c r="D58" s="22"/>
      <c r="E58" s="130"/>
      <c r="F58" s="130"/>
      <c r="G58" s="130"/>
      <c r="H58" s="22"/>
      <c r="I58" s="22"/>
      <c r="J58" s="22"/>
      <c r="K58" s="43"/>
    </row>
    <row r="59" spans="2:13" x14ac:dyDescent="0.2">
      <c r="E59" s="122"/>
      <c r="F59" s="122"/>
      <c r="G59" s="122"/>
    </row>
  </sheetData>
  <sheetProtection algorithmName="SHA-512" hashValue="6eBoeLhqSdFAAkErYvwR5Qxb7dC5yoGFj7bHGfOX3nUkHvpaTBXQPlxvuMlu/vIT+AQZ18kG92GIA2TxswOdYA==" saltValue="HVhCIKFsFDcTou5TvZrq4w==" spinCount="100000" sheet="1" objects="1" scenarios="1"/>
  <mergeCells count="29">
    <mergeCell ref="D22:G22"/>
    <mergeCell ref="E58:G58"/>
    <mergeCell ref="E38:G38"/>
    <mergeCell ref="D24:G24"/>
    <mergeCell ref="D25:G25"/>
    <mergeCell ref="D26:G26"/>
    <mergeCell ref="E59:G59"/>
    <mergeCell ref="E48:G48"/>
    <mergeCell ref="E49:G49"/>
    <mergeCell ref="E50:G50"/>
    <mergeCell ref="E51:G51"/>
    <mergeCell ref="E52:G52"/>
    <mergeCell ref="E53:G57"/>
    <mergeCell ref="D36:G36"/>
    <mergeCell ref="V4:X6"/>
    <mergeCell ref="V7:X8"/>
    <mergeCell ref="C16:G16"/>
    <mergeCell ref="E11:G11"/>
    <mergeCell ref="D14:G14"/>
    <mergeCell ref="H9:S9"/>
    <mergeCell ref="V9:X10"/>
    <mergeCell ref="C31:G31"/>
    <mergeCell ref="D32:G32"/>
    <mergeCell ref="D33:G33"/>
    <mergeCell ref="D34:G34"/>
    <mergeCell ref="D35:G35"/>
    <mergeCell ref="E18:G18"/>
    <mergeCell ref="D23:G23"/>
    <mergeCell ref="C21:G21"/>
  </mergeCells>
  <dataValidations count="8">
    <dataValidation type="whole" allowBlank="1" showInputMessage="1" showErrorMessage="1" sqref="S18:S19 S21 S29 S31" xr:uid="{6454A577-FEF7-8244-AC9A-36C234510FE0}">
      <formula1>I18</formula1>
      <formula2>K18</formula2>
    </dataValidation>
    <dataValidation type="whole" allowBlank="1" showInputMessage="1" showErrorMessage="1" sqref="J39:R39" xr:uid="{F45E181C-CF6D-F24D-AEC2-670B323A870F}">
      <formula1>#REF!</formula1>
      <formula2>#REF!</formula2>
    </dataValidation>
    <dataValidation type="whole" allowBlank="1" showInputMessage="1" showErrorMessage="1" sqref="M36:R36 M26:R26" xr:uid="{79A203DA-B76F-854B-9128-F9D9ADEB2E22}">
      <formula1>0</formula1>
      <formula2>+$M$20-M23-M25</formula2>
    </dataValidation>
    <dataValidation type="whole" allowBlank="1" showInputMessage="1" showErrorMessage="1" sqref="S20 S30" xr:uid="{A5B916B4-33CC-104E-BE1D-051B897777C0}">
      <formula1>H20</formula1>
      <formula2>K20</formula2>
    </dataValidation>
    <dataValidation type="whole" allowBlank="1" showInputMessage="1" showErrorMessage="1" sqref="M33:R34 M23:R24" xr:uid="{5A125A45-3430-A746-80DC-204CB0F94AA3}">
      <formula1>0</formula1>
      <formula2>+$I$19-M21</formula2>
    </dataValidation>
    <dataValidation type="whole" allowBlank="1" showInputMessage="1" showErrorMessage="1" sqref="M35:R35 M25:R25" xr:uid="{1EFD39D3-F3D7-5C49-9F97-23E98298AAE2}">
      <formula1>0</formula1>
      <formula2>+$I$19-M22-M24</formula2>
    </dataValidation>
    <dataValidation type="whole" allowBlank="1" showInputMessage="1" showErrorMessage="1" sqref="M32:N32 M22:N22" xr:uid="{ED7CDF7A-85D8-D044-B77E-0244D7AA9583}">
      <formula1>0</formula1>
      <formula2>H20</formula2>
    </dataValidation>
    <dataValidation type="whole" allowBlank="1" showInputMessage="1" showErrorMessage="1" sqref="O22:R22 O32:R32" xr:uid="{E5A3A1C2-1857-954F-A7A3-4397B8C35A00}">
      <formula1>0</formula1>
      <formula2>H20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0F28F-3B26-D046-BA21-51A1F0DC8BED}">
  <dimension ref="A2:G26"/>
  <sheetViews>
    <sheetView zoomScale="261" zoomScaleNormal="144" workbookViewId="0">
      <selection activeCell="D9" sqref="D9"/>
    </sheetView>
  </sheetViews>
  <sheetFormatPr defaultColWidth="11.42578125" defaultRowHeight="12.75" x14ac:dyDescent="0.2"/>
  <cols>
    <col min="2" max="2" width="13.140625" bestFit="1" customWidth="1"/>
  </cols>
  <sheetData>
    <row r="2" spans="1:4" x14ac:dyDescent="0.2">
      <c r="A2" s="83" t="s">
        <v>52</v>
      </c>
    </row>
    <row r="3" spans="1:4" x14ac:dyDescent="0.2">
      <c r="A3" t="s">
        <v>3</v>
      </c>
      <c r="D3">
        <v>200</v>
      </c>
    </row>
    <row r="4" spans="1:4" x14ac:dyDescent="0.2">
      <c r="A4" t="s">
        <v>51</v>
      </c>
      <c r="D4" s="82">
        <v>800</v>
      </c>
    </row>
    <row r="5" spans="1:4" x14ac:dyDescent="0.2">
      <c r="D5">
        <v>1000</v>
      </c>
    </row>
    <row r="7" spans="1:4" x14ac:dyDescent="0.2">
      <c r="A7" s="83" t="s">
        <v>53</v>
      </c>
    </row>
    <row r="8" spans="1:4" x14ac:dyDescent="0.2">
      <c r="A8" t="s">
        <v>50</v>
      </c>
      <c r="C8">
        <v>6500</v>
      </c>
      <c r="D8">
        <f>ROUND(C8/C10*D4,-1)</f>
        <v>740</v>
      </c>
    </row>
    <row r="9" spans="1:4" x14ac:dyDescent="0.2">
      <c r="A9" t="s">
        <v>54</v>
      </c>
      <c r="C9" s="82">
        <v>500</v>
      </c>
      <c r="D9">
        <v>60</v>
      </c>
    </row>
    <row r="10" spans="1:4" x14ac:dyDescent="0.2">
      <c r="C10">
        <v>7000</v>
      </c>
    </row>
    <row r="12" spans="1:4" x14ac:dyDescent="0.2">
      <c r="A12" t="s">
        <v>50</v>
      </c>
      <c r="C12" s="72"/>
    </row>
    <row r="13" spans="1:4" x14ac:dyDescent="0.2">
      <c r="B13" t="s">
        <v>58</v>
      </c>
      <c r="C13" s="88" t="s">
        <v>59</v>
      </c>
      <c r="D13" s="89" t="s">
        <v>60</v>
      </c>
    </row>
    <row r="14" spans="1:4" x14ac:dyDescent="0.2">
      <c r="A14" t="s">
        <v>42</v>
      </c>
      <c r="B14">
        <v>2.5000000000000001E-2</v>
      </c>
      <c r="C14">
        <f>B$18/B14</f>
        <v>7.1999999999999993</v>
      </c>
      <c r="D14">
        <f>D8</f>
        <v>740</v>
      </c>
    </row>
    <row r="15" spans="1:4" x14ac:dyDescent="0.2">
      <c r="A15" t="s">
        <v>44</v>
      </c>
      <c r="B15">
        <v>3.5000000000000003E-2</v>
      </c>
      <c r="C15" s="72">
        <f>B$18/B15</f>
        <v>5.1428571428571423</v>
      </c>
      <c r="D15" s="73">
        <f>ROUND(C15/C$14*D$14,0)</f>
        <v>529</v>
      </c>
    </row>
    <row r="16" spans="1:4" x14ac:dyDescent="0.2">
      <c r="A16" t="s">
        <v>43</v>
      </c>
      <c r="B16">
        <v>5.5E-2</v>
      </c>
      <c r="C16" s="72">
        <f>B$18/B16</f>
        <v>3.2727272727272725</v>
      </c>
      <c r="D16" s="73">
        <f t="shared" ref="D16:D17" si="0">ROUND(C16/C$14*D$14,0)</f>
        <v>336</v>
      </c>
    </row>
    <row r="17" spans="1:7" x14ac:dyDescent="0.2">
      <c r="A17" t="s">
        <v>45</v>
      </c>
      <c r="B17">
        <v>0.13500000000000001</v>
      </c>
      <c r="C17" s="72">
        <f>B$18/B17</f>
        <v>1.3333333333333333</v>
      </c>
      <c r="D17" s="73">
        <f t="shared" si="0"/>
        <v>137</v>
      </c>
    </row>
    <row r="18" spans="1:7" x14ac:dyDescent="0.2">
      <c r="A18" t="s">
        <v>46</v>
      </c>
      <c r="B18">
        <v>0.18</v>
      </c>
      <c r="C18" s="72">
        <f>B$18/B18</f>
        <v>1</v>
      </c>
      <c r="D18" s="73">
        <v>0</v>
      </c>
    </row>
    <row r="20" spans="1:7" x14ac:dyDescent="0.2">
      <c r="A20" t="s">
        <v>55</v>
      </c>
    </row>
    <row r="21" spans="1:7" x14ac:dyDescent="0.2">
      <c r="B21" t="s">
        <v>58</v>
      </c>
      <c r="C21" s="88" t="s">
        <v>59</v>
      </c>
      <c r="D21" s="89" t="s">
        <v>60</v>
      </c>
    </row>
    <row r="22" spans="1:7" x14ac:dyDescent="0.2">
      <c r="A22" t="s">
        <v>42</v>
      </c>
      <c r="B22">
        <v>2.5000000000000001E-2</v>
      </c>
      <c r="C22">
        <f>B$18/B22</f>
        <v>7.1999999999999993</v>
      </c>
      <c r="D22">
        <f>D9</f>
        <v>60</v>
      </c>
    </row>
    <row r="23" spans="1:7" x14ac:dyDescent="0.2">
      <c r="A23" t="s">
        <v>44</v>
      </c>
      <c r="B23">
        <v>3.5000000000000003E-2</v>
      </c>
      <c r="C23" s="72">
        <f>B$26/B23</f>
        <v>5.1428571428571423</v>
      </c>
      <c r="D23" s="73">
        <f>ROUND(C23/C$22*D$22,)</f>
        <v>43</v>
      </c>
    </row>
    <row r="24" spans="1:7" x14ac:dyDescent="0.2">
      <c r="A24" t="s">
        <v>43</v>
      </c>
      <c r="B24">
        <v>5.5E-2</v>
      </c>
      <c r="C24" s="72">
        <f>B$26/B24</f>
        <v>3.2727272727272725</v>
      </c>
      <c r="D24" s="73">
        <f t="shared" ref="D24" si="1">ROUND(C24/C$22*D$22,)</f>
        <v>27</v>
      </c>
      <c r="G24" t="s">
        <v>56</v>
      </c>
    </row>
    <row r="25" spans="1:7" x14ac:dyDescent="0.2">
      <c r="A25" t="s">
        <v>45</v>
      </c>
      <c r="B25">
        <v>0.13500000000000001</v>
      </c>
      <c r="C25" s="72">
        <f>B$25/B26</f>
        <v>0.75000000000000011</v>
      </c>
      <c r="D25" s="73">
        <f>ROUND(C25/C$22*D$22,)</f>
        <v>6</v>
      </c>
    </row>
    <row r="26" spans="1:7" x14ac:dyDescent="0.2">
      <c r="A26" t="s">
        <v>46</v>
      </c>
      <c r="B26">
        <v>0.18</v>
      </c>
      <c r="C26" s="71">
        <f>B26/B26</f>
        <v>1</v>
      </c>
      <c r="D26" s="73">
        <v>0</v>
      </c>
    </row>
  </sheetData>
  <sheetProtection algorithmName="SHA-512" hashValue="6HQg4gW7M/qlkt5AtbPVSSPQHD4Ht8yWwNlUZFjK6ed7+uJCRwVcA7OB8hFyYwKGwiO+cY7pLiB/TteqAvDMWQ==" saltValue="VbHRs2V8yHQLigdj76IEKA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A586C842B0DC4AB4FA2250CEAF218E" ma:contentTypeVersion="5" ma:contentTypeDescription="Een nieuw document maken." ma:contentTypeScope="" ma:versionID="e1e410752a22eea445cf16d16a221ae4">
  <xsd:schema xmlns:xsd="http://www.w3.org/2001/XMLSchema" xmlns:xs="http://www.w3.org/2001/XMLSchema" xmlns:p="http://schemas.microsoft.com/office/2006/metadata/properties" xmlns:ns3="c8a0ad1d-3638-4daa-8953-84387288cfd7" xmlns:ns4="bcb880ce-70cb-47c3-b101-190304763f9e" targetNamespace="http://schemas.microsoft.com/office/2006/metadata/properties" ma:root="true" ma:fieldsID="1b9b860ae888aa49b2febf735643e385" ns3:_="" ns4:_="">
    <xsd:import namespace="c8a0ad1d-3638-4daa-8953-84387288cfd7"/>
    <xsd:import namespace="bcb880ce-70cb-47c3-b101-190304763f9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a0ad1d-3638-4daa-8953-84387288cf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b880ce-70cb-47c3-b101-190304763f9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081BAF-C005-4BBE-9334-470E7C719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a0ad1d-3638-4daa-8953-84387288cfd7"/>
    <ds:schemaRef ds:uri="bcb880ce-70cb-47c3-b101-190304763f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74D510-DA1A-49D4-8D4C-53EFF7ED1536}">
  <ds:schemaRefs>
    <ds:schemaRef ds:uri="c8a0ad1d-3638-4daa-8953-84387288cfd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bcb880ce-70cb-47c3-b101-190304763f9e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3336788-4558-4F2C-9A73-F3717447BC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invullijst</vt:lpstr>
      <vt:lpstr>toelichting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hwijng</dc:creator>
  <cp:lastModifiedBy>Roel Dijkstra</cp:lastModifiedBy>
  <dcterms:created xsi:type="dcterms:W3CDTF">2019-03-20T06:05:24Z</dcterms:created>
  <dcterms:modified xsi:type="dcterms:W3CDTF">2023-03-24T13:13:47Z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0x010100B2A586C842B0DC4AB4FA2250CEAF218E</vt:lpwstr>
  </property>
</Properties>
</file>