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er.dehek\Downloads\"/>
    </mc:Choice>
  </mc:AlternateContent>
  <xr:revisionPtr revIDLastSave="0" documentId="8_{39568101-F02F-40E8-A1F6-138560977CDA}" xr6:coauthVersionLast="47" xr6:coauthVersionMax="47" xr10:uidLastSave="{00000000-0000-0000-0000-000000000000}"/>
  <workbookProtection workbookAlgorithmName="SHA-512" workbookHashValue="5hL+JtW5FpHnPQFHFv98f9me5sqQjH+Yy/T4Y1A23fCmLWI5ERUGuKtEHdMegm1dlR+u0EgLmWk3iAXY2TRaJg==" workbookSaltValue="F649BX537rxNjTtdNZAn4g==" workbookSpinCount="100000" lockStructure="1"/>
  <bookViews>
    <workbookView xWindow="-110" yWindow="-110" windowWidth="19420" windowHeight="10420" xr2:uid="{E164053A-9514-4B10-9E8C-C3D79F6E99C7}"/>
  </bookViews>
  <sheets>
    <sheet name="Aanbiedingsbegroting" sheetId="2" r:id="rId1"/>
    <sheet name="Gunningmodel" sheetId="3" r:id="rId2"/>
  </sheets>
  <definedNames>
    <definedName name="_xlnm.Print_Area" localSheetId="1">Gunningmodel!$A$1:$H$25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3" l="1"/>
  <c r="E4" i="3" l="1"/>
  <c r="AJ69" i="2"/>
  <c r="AI82" i="2"/>
  <c r="BA82" i="2" s="1"/>
  <c r="AI70" i="2"/>
  <c r="BA70" i="2" s="1"/>
  <c r="E60" i="2" a="1"/>
  <c r="E60" i="2" s="1"/>
  <c r="AI69" i="2"/>
  <c r="BA69" i="2" s="1"/>
  <c r="AI71" i="2"/>
  <c r="BA71" i="2" s="1"/>
  <c r="AI72" i="2"/>
  <c r="BA72" i="2" s="1"/>
  <c r="AI75" i="2"/>
  <c r="BA75" i="2" s="1"/>
  <c r="AI76" i="2"/>
  <c r="BA76" i="2" s="1"/>
  <c r="AI77" i="2"/>
  <c r="BA77" i="2" s="1"/>
  <c r="AI78" i="2"/>
  <c r="BA78" i="2" s="1"/>
  <c r="AI79" i="2"/>
  <c r="BA79" i="2" s="1"/>
  <c r="AI80" i="2"/>
  <c r="BA80" i="2" s="1"/>
  <c r="AI81" i="2"/>
  <c r="BA81" i="2" s="1"/>
  <c r="AI83" i="2"/>
  <c r="BA83" i="2" s="1"/>
  <c r="AI84" i="2"/>
  <c r="BA84" i="2" s="1"/>
  <c r="AI85" i="2"/>
  <c r="BA85" i="2" s="1"/>
  <c r="AI86" i="2"/>
  <c r="BA86" i="2" s="1"/>
  <c r="AI87" i="2"/>
  <c r="BA87" i="2" s="1"/>
  <c r="AI88" i="2"/>
  <c r="BA88" i="2" s="1"/>
  <c r="AI89" i="2"/>
  <c r="BA89" i="2" s="1"/>
  <c r="AI90" i="2"/>
  <c r="BA90" i="2" s="1"/>
  <c r="AI91" i="2"/>
  <c r="BA91" i="2" s="1"/>
  <c r="AI92" i="2"/>
  <c r="BA92" i="2" s="1"/>
  <c r="AI93" i="2"/>
  <c r="BA93" i="2" s="1"/>
  <c r="AI94" i="2"/>
  <c r="BA94" i="2" s="1"/>
  <c r="AI95" i="2"/>
  <c r="BA95" i="2" s="1"/>
  <c r="AI96" i="2"/>
  <c r="BA96" i="2" s="1"/>
  <c r="AI97" i="2"/>
  <c r="BA97" i="2" s="1"/>
  <c r="AI98" i="2"/>
  <c r="BA98" i="2" s="1"/>
  <c r="AI99" i="2"/>
  <c r="BA99" i="2" s="1"/>
  <c r="AI100" i="2"/>
  <c r="BA100" i="2" s="1"/>
  <c r="AI101" i="2"/>
  <c r="BA101" i="2" s="1"/>
  <c r="AI102" i="2"/>
  <c r="BA102" i="2" s="1"/>
  <c r="AI103" i="2"/>
  <c r="BA103" i="2" s="1"/>
  <c r="AI104" i="2"/>
  <c r="BA104" i="2" s="1"/>
  <c r="AI105" i="2"/>
  <c r="BA105" i="2" s="1"/>
  <c r="AI106" i="2"/>
  <c r="BA106" i="2" s="1"/>
  <c r="AI107" i="2"/>
  <c r="BA107" i="2" s="1"/>
  <c r="AI108" i="2"/>
  <c r="BA108" i="2" s="1"/>
  <c r="AI109" i="2"/>
  <c r="BA109" i="2" s="1"/>
  <c r="AI110" i="2"/>
  <c r="BA110" i="2" s="1"/>
  <c r="AI111" i="2"/>
  <c r="BA111" i="2" s="1"/>
  <c r="AI112" i="2"/>
  <c r="BA112" i="2" s="1"/>
  <c r="AI113" i="2"/>
  <c r="BA113" i="2" s="1"/>
  <c r="AI114" i="2"/>
  <c r="BA114" i="2" s="1"/>
  <c r="AI115" i="2"/>
  <c r="BA115" i="2" s="1"/>
  <c r="AI116" i="2"/>
  <c r="BA116" i="2" s="1"/>
  <c r="AI117" i="2"/>
  <c r="BA117" i="2" s="1"/>
  <c r="AI118" i="2"/>
  <c r="BA118" i="2" s="1"/>
  <c r="AI119" i="2"/>
  <c r="BA119" i="2" s="1"/>
  <c r="AI68" i="2"/>
  <c r="BA68" i="2" s="1"/>
  <c r="AS69" i="2"/>
  <c r="AS70" i="2"/>
  <c r="AS71" i="2"/>
  <c r="AS72" i="2"/>
  <c r="AS73" i="2"/>
  <c r="AS74" i="2"/>
  <c r="AS75" i="2"/>
  <c r="AS76" i="2"/>
  <c r="AS77" i="2"/>
  <c r="AS78" i="2"/>
  <c r="AS79" i="2"/>
  <c r="AS80" i="2"/>
  <c r="AS81" i="2"/>
  <c r="AS82" i="2"/>
  <c r="AS83" i="2"/>
  <c r="AS84" i="2"/>
  <c r="AS85" i="2"/>
  <c r="AS86" i="2"/>
  <c r="AS87" i="2"/>
  <c r="AS88" i="2"/>
  <c r="AS89" i="2"/>
  <c r="AS90" i="2"/>
  <c r="AS91" i="2"/>
  <c r="AS92" i="2"/>
  <c r="AS93" i="2"/>
  <c r="AS94" i="2"/>
  <c r="AS95" i="2"/>
  <c r="AS96" i="2"/>
  <c r="AS97" i="2"/>
  <c r="AS98" i="2"/>
  <c r="AS99" i="2"/>
  <c r="AS100" i="2"/>
  <c r="AS101" i="2"/>
  <c r="AS102" i="2"/>
  <c r="AS103" i="2"/>
  <c r="AS104" i="2"/>
  <c r="AS105" i="2"/>
  <c r="AS106" i="2"/>
  <c r="AS107" i="2"/>
  <c r="AS108" i="2"/>
  <c r="AS109" i="2"/>
  <c r="AS110" i="2"/>
  <c r="AS111" i="2"/>
  <c r="AS112" i="2"/>
  <c r="AS113" i="2"/>
  <c r="AS114" i="2"/>
  <c r="AS115" i="2"/>
  <c r="AS116" i="2"/>
  <c r="AS117" i="2"/>
  <c r="AS118" i="2"/>
  <c r="AS119" i="2"/>
  <c r="AS68" i="2"/>
  <c r="E59" i="2" a="1"/>
  <c r="E59" i="2" s="1"/>
  <c r="E67" i="2" a="1"/>
  <c r="E67" i="2" s="1"/>
  <c r="AE67" i="2" a="1"/>
  <c r="AE67" i="2" s="1"/>
  <c r="AF67" i="2"/>
  <c r="AG67" i="2"/>
  <c r="AJ66" i="2"/>
  <c r="AU69" i="2"/>
  <c r="AV69" i="2" s="1"/>
  <c r="AU70" i="2"/>
  <c r="AV70" i="2" s="1"/>
  <c r="AU71" i="2"/>
  <c r="AV71" i="2" s="1"/>
  <c r="AU72" i="2"/>
  <c r="AV72" i="2" s="1"/>
  <c r="AU73" i="2"/>
  <c r="AV73" i="2"/>
  <c r="AU74" i="2"/>
  <c r="AV74" i="2" s="1"/>
  <c r="AU75" i="2"/>
  <c r="AV75" i="2" s="1"/>
  <c r="AU76" i="2"/>
  <c r="AV76" i="2"/>
  <c r="AU77" i="2"/>
  <c r="AV77" i="2" s="1"/>
  <c r="AU78" i="2"/>
  <c r="AV78" i="2" s="1"/>
  <c r="AU79" i="2"/>
  <c r="AV79" i="2"/>
  <c r="AU80" i="2"/>
  <c r="AV80" i="2" s="1"/>
  <c r="AU81" i="2"/>
  <c r="AV81" i="2" s="1"/>
  <c r="AU82" i="2"/>
  <c r="AV82" i="2" s="1"/>
  <c r="AU83" i="2"/>
  <c r="AV83" i="2" s="1"/>
  <c r="AU84" i="2"/>
  <c r="AV84" i="2" s="1"/>
  <c r="AU85" i="2"/>
  <c r="AV85" i="2" s="1"/>
  <c r="AU86" i="2"/>
  <c r="AV86" i="2" s="1"/>
  <c r="AU87" i="2"/>
  <c r="AV87" i="2" s="1"/>
  <c r="AU88" i="2"/>
  <c r="AV88" i="2" s="1"/>
  <c r="AU89" i="2"/>
  <c r="AV89" i="2" s="1"/>
  <c r="AU90" i="2"/>
  <c r="AV90" i="2" s="1"/>
  <c r="AU91" i="2"/>
  <c r="AV91" i="2" s="1"/>
  <c r="AU92" i="2"/>
  <c r="AV92" i="2" s="1"/>
  <c r="AU93" i="2"/>
  <c r="AV93" i="2" s="1"/>
  <c r="AU94" i="2"/>
  <c r="AV94" i="2" s="1"/>
  <c r="AU95" i="2"/>
  <c r="AV95" i="2" s="1"/>
  <c r="AU96" i="2"/>
  <c r="AV96" i="2" s="1"/>
  <c r="AU97" i="2"/>
  <c r="AV97" i="2" s="1"/>
  <c r="AU98" i="2"/>
  <c r="AV98" i="2" s="1"/>
  <c r="AU99" i="2"/>
  <c r="AV99" i="2" s="1"/>
  <c r="AU100" i="2"/>
  <c r="AV100" i="2" s="1"/>
  <c r="AU101" i="2"/>
  <c r="AV101" i="2" s="1"/>
  <c r="AU102" i="2"/>
  <c r="AV102" i="2" s="1"/>
  <c r="AU103" i="2"/>
  <c r="AV103" i="2" s="1"/>
  <c r="AU104" i="2"/>
  <c r="AV104" i="2" s="1"/>
  <c r="AU105" i="2"/>
  <c r="AV105" i="2" s="1"/>
  <c r="AU106" i="2"/>
  <c r="AV106" i="2" s="1"/>
  <c r="AU107" i="2"/>
  <c r="AV107" i="2" s="1"/>
  <c r="AU108" i="2"/>
  <c r="AV108" i="2" s="1"/>
  <c r="AU109" i="2"/>
  <c r="AV109" i="2" s="1"/>
  <c r="AU110" i="2"/>
  <c r="AV110" i="2" s="1"/>
  <c r="AU111" i="2"/>
  <c r="AV111" i="2" s="1"/>
  <c r="AU112" i="2"/>
  <c r="AV112" i="2" s="1"/>
  <c r="AU113" i="2"/>
  <c r="AV113" i="2" s="1"/>
  <c r="AU114" i="2"/>
  <c r="AV114" i="2" s="1"/>
  <c r="AU115" i="2"/>
  <c r="AV115" i="2" s="1"/>
  <c r="AU116" i="2"/>
  <c r="AV116" i="2" s="1"/>
  <c r="AU117" i="2"/>
  <c r="AV117" i="2" s="1"/>
  <c r="AU118" i="2"/>
  <c r="AV118" i="2" s="1"/>
  <c r="AU119" i="2"/>
  <c r="AV119" i="2" s="1"/>
  <c r="AU68" i="2"/>
  <c r="AV68" i="2" s="1"/>
  <c r="L1" i="3"/>
  <c r="G5" i="2"/>
  <c r="B15" i="3" s="1"/>
  <c r="AP69" i="2"/>
  <c r="AP70" i="2"/>
  <c r="AP71" i="2"/>
  <c r="AP72" i="2"/>
  <c r="AP73" i="2"/>
  <c r="AP74" i="2"/>
  <c r="AP75" i="2"/>
  <c r="AP76" i="2"/>
  <c r="AP77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5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O113" i="2"/>
  <c r="AO114" i="2"/>
  <c r="AO115" i="2"/>
  <c r="AO116" i="2"/>
  <c r="AO117" i="2"/>
  <c r="AO118" i="2"/>
  <c r="AO119" i="2"/>
  <c r="AO68" i="2"/>
  <c r="AJ73" i="2"/>
  <c r="AJ76" i="2"/>
  <c r="AJ77" i="2"/>
  <c r="AJ81" i="2"/>
  <c r="AJ84" i="2"/>
  <c r="AJ86" i="2"/>
  <c r="AJ92" i="2"/>
  <c r="AJ96" i="2"/>
  <c r="AJ98" i="2"/>
  <c r="AJ104" i="2"/>
  <c r="AJ108" i="2"/>
  <c r="AJ110" i="2"/>
  <c r="AJ116" i="2"/>
  <c r="AJ68" i="2"/>
  <c r="AL120" i="2"/>
  <c r="AV121" i="2" l="1"/>
  <c r="AX121" i="2" s="1"/>
  <c r="AO121" i="2"/>
  <c r="AR78" i="2"/>
  <c r="AR75" i="2"/>
  <c r="AX75" i="2" s="1"/>
  <c r="AR112" i="2"/>
  <c r="AR72" i="2"/>
  <c r="AX72" i="2" s="1"/>
  <c r="AR92" i="2"/>
  <c r="AX92" i="2" s="1"/>
  <c r="AR79" i="2"/>
  <c r="AR89" i="2"/>
  <c r="AX89" i="2" s="1"/>
  <c r="AR119" i="2"/>
  <c r="AR80" i="2"/>
  <c r="AX80" i="2" s="1"/>
  <c r="AR111" i="2"/>
  <c r="AX111" i="2" s="1"/>
  <c r="AR118" i="2"/>
  <c r="AX118" i="2" s="1"/>
  <c r="AR107" i="2"/>
  <c r="AR88" i="2"/>
  <c r="AX88" i="2" s="1"/>
  <c r="AR99" i="2"/>
  <c r="AX99" i="2" s="1"/>
  <c r="AR110" i="2"/>
  <c r="AX110" i="2" s="1"/>
  <c r="AR95" i="2"/>
  <c r="AX95" i="2" s="1"/>
  <c r="AR108" i="2"/>
  <c r="AX108" i="2" s="1"/>
  <c r="AR70" i="2"/>
  <c r="AX70" i="2" s="1"/>
  <c r="AR98" i="2"/>
  <c r="AR114" i="2"/>
  <c r="AX114" i="2" s="1"/>
  <c r="AR68" i="2"/>
  <c r="AX68" i="2" s="1"/>
  <c r="AR100" i="2"/>
  <c r="AR106" i="2"/>
  <c r="AX106" i="2" s="1"/>
  <c r="AR117" i="2"/>
  <c r="AR86" i="2"/>
  <c r="AX86" i="2" s="1"/>
  <c r="AR83" i="2"/>
  <c r="AX83" i="2" s="1"/>
  <c r="AR73" i="2"/>
  <c r="AX73" i="2" s="1"/>
  <c r="AR84" i="2"/>
  <c r="AR96" i="2"/>
  <c r="AX96" i="2" s="1"/>
  <c r="AR74" i="2"/>
  <c r="AX74" i="2" s="1"/>
  <c r="AR71" i="2"/>
  <c r="AR102" i="2"/>
  <c r="AX102" i="2" s="1"/>
  <c r="AR103" i="2"/>
  <c r="AX103" i="2" s="1"/>
  <c r="AR109" i="2"/>
  <c r="AR93" i="2"/>
  <c r="AR90" i="2"/>
  <c r="AX90" i="2" s="1"/>
  <c r="AR77" i="2"/>
  <c r="AR115" i="2"/>
  <c r="AR97" i="2"/>
  <c r="AX97" i="2" s="1"/>
  <c r="AR81" i="2"/>
  <c r="AX81" i="2" s="1"/>
  <c r="AR91" i="2"/>
  <c r="AR101" i="2"/>
  <c r="AX101" i="2" s="1"/>
  <c r="AR94" i="2"/>
  <c r="AX94" i="2" s="1"/>
  <c r="AR69" i="2"/>
  <c r="AX69" i="2" s="1"/>
  <c r="AR76" i="2"/>
  <c r="AX76" i="2" s="1"/>
  <c r="AR113" i="2"/>
  <c r="AX113" i="2" s="1"/>
  <c r="AR85" i="2"/>
  <c r="AR116" i="2"/>
  <c r="AX116" i="2" s="1"/>
  <c r="AR104" i="2"/>
  <c r="AX104" i="2" s="1"/>
  <c r="AR82" i="2"/>
  <c r="AX82" i="2" s="1"/>
  <c r="AR105" i="2"/>
  <c r="AX105" i="2" s="1"/>
  <c r="AR87" i="2"/>
  <c r="AX87" i="2" s="1"/>
  <c r="AP121" i="2"/>
  <c r="AH89" i="2"/>
  <c r="AZ89" i="2" s="1"/>
  <c r="AH69" i="2"/>
  <c r="AZ69" i="2" s="1"/>
  <c r="AH72" i="2"/>
  <c r="AZ72" i="2" s="1"/>
  <c r="AH92" i="2"/>
  <c r="AZ92" i="2" s="1"/>
  <c r="AH114" i="2"/>
  <c r="AZ114" i="2" s="1"/>
  <c r="AH82" i="2"/>
  <c r="AZ82" i="2" s="1"/>
  <c r="AH106" i="2"/>
  <c r="AZ106" i="2" s="1"/>
  <c r="AH88" i="2"/>
  <c r="AZ88" i="2" s="1"/>
  <c r="AH80" i="2"/>
  <c r="AZ80" i="2" s="1"/>
  <c r="AH112" i="2"/>
  <c r="AZ112" i="2" s="1"/>
  <c r="AH91" i="2"/>
  <c r="AZ91" i="2" s="1"/>
  <c r="AH100" i="2"/>
  <c r="AZ100" i="2" s="1"/>
  <c r="AH110" i="2"/>
  <c r="AZ110" i="2" s="1"/>
  <c r="AH76" i="2"/>
  <c r="AZ76" i="2" s="1"/>
  <c r="AH97" i="2"/>
  <c r="AZ97" i="2" s="1"/>
  <c r="AH77" i="2"/>
  <c r="AZ77" i="2" s="1"/>
  <c r="AH85" i="2"/>
  <c r="AZ85" i="2" s="1"/>
  <c r="AH98" i="2"/>
  <c r="AZ98" i="2" s="1"/>
  <c r="AH83" i="2"/>
  <c r="AZ83" i="2" s="1"/>
  <c r="AH119" i="2"/>
  <c r="AZ119" i="2" s="1"/>
  <c r="AH71" i="2"/>
  <c r="AZ71" i="2" s="1"/>
  <c r="AH86" i="2"/>
  <c r="AH68" i="2"/>
  <c r="AZ68" i="2" s="1"/>
  <c r="AH99" i="2"/>
  <c r="AZ99" i="2" s="1"/>
  <c r="AH81" i="2"/>
  <c r="AZ81" i="2" s="1"/>
  <c r="AH105" i="2"/>
  <c r="AZ105" i="2" s="1"/>
  <c r="AH117" i="2"/>
  <c r="AZ117" i="2" s="1"/>
  <c r="AH94" i="2"/>
  <c r="AZ94" i="2" s="1"/>
  <c r="AH108" i="2"/>
  <c r="AZ108" i="2" s="1"/>
  <c r="AH90" i="2"/>
  <c r="AZ90" i="2" s="1"/>
  <c r="AH113" i="2"/>
  <c r="AZ113" i="2" s="1"/>
  <c r="AH73" i="2"/>
  <c r="AZ73" i="2" s="1"/>
  <c r="AH118" i="2"/>
  <c r="AZ118" i="2" s="1"/>
  <c r="AH74" i="2"/>
  <c r="AZ74" i="2" s="1"/>
  <c r="AH111" i="2"/>
  <c r="AZ111" i="2" s="1"/>
  <c r="AH79" i="2"/>
  <c r="AZ79" i="2" s="1"/>
  <c r="AH75" i="2"/>
  <c r="AZ75" i="2" s="1"/>
  <c r="AH84" i="2"/>
  <c r="AH96" i="2"/>
  <c r="AZ96" i="2" s="1"/>
  <c r="AH102" i="2"/>
  <c r="AZ102" i="2" s="1"/>
  <c r="AH87" i="2"/>
  <c r="AZ87" i="2" s="1"/>
  <c r="AH109" i="2"/>
  <c r="AZ109" i="2" s="1"/>
  <c r="AH107" i="2"/>
  <c r="AZ107" i="2" s="1"/>
  <c r="AH115" i="2"/>
  <c r="AZ115" i="2" s="1"/>
  <c r="AH70" i="2"/>
  <c r="AZ70" i="2" s="1"/>
  <c r="AH95" i="2"/>
  <c r="AZ95" i="2" s="1"/>
  <c r="AH104" i="2"/>
  <c r="AZ104" i="2" s="1"/>
  <c r="AH103" i="2"/>
  <c r="AZ103" i="2" s="1"/>
  <c r="AH93" i="2"/>
  <c r="AZ93" i="2" s="1"/>
  <c r="AH101" i="2"/>
  <c r="AZ101" i="2" s="1"/>
  <c r="AH116" i="2"/>
  <c r="AZ116" i="2" s="1"/>
  <c r="AH78" i="2"/>
  <c r="AZ78" i="2" s="1"/>
  <c r="AJ107" i="2"/>
  <c r="AJ95" i="2"/>
  <c r="AJ83" i="2"/>
  <c r="AJ75" i="2"/>
  <c r="AJ119" i="2"/>
  <c r="AJ118" i="2"/>
  <c r="AJ106" i="2"/>
  <c r="AJ94" i="2"/>
  <c r="AJ82" i="2"/>
  <c r="AJ117" i="2"/>
  <c r="AJ105" i="2"/>
  <c r="AJ93" i="2"/>
  <c r="AJ74" i="2"/>
  <c r="AJ115" i="2"/>
  <c r="AJ103" i="2"/>
  <c r="AJ91" i="2"/>
  <c r="AJ114" i="2"/>
  <c r="AJ102" i="2"/>
  <c r="AJ90" i="2"/>
  <c r="AJ80" i="2"/>
  <c r="AJ72" i="2"/>
  <c r="AJ113" i="2"/>
  <c r="AJ101" i="2"/>
  <c r="AJ89" i="2"/>
  <c r="AJ79" i="2"/>
  <c r="AJ71" i="2"/>
  <c r="AI74" i="2"/>
  <c r="BA74" i="2" s="1"/>
  <c r="AJ112" i="2"/>
  <c r="AJ100" i="2"/>
  <c r="AJ88" i="2"/>
  <c r="AI73" i="2"/>
  <c r="AJ111" i="2"/>
  <c r="AJ99" i="2"/>
  <c r="AJ87" i="2"/>
  <c r="AJ78" i="2"/>
  <c r="AJ70" i="2"/>
  <c r="AJ109" i="2"/>
  <c r="AJ97" i="2"/>
  <c r="AJ85" i="2"/>
  <c r="AW71" i="2" l="1"/>
  <c r="AX71" i="2"/>
  <c r="AW79" i="2"/>
  <c r="AX79" i="2"/>
  <c r="AT98" i="2"/>
  <c r="AX98" i="2"/>
  <c r="AW91" i="2"/>
  <c r="AX91" i="2"/>
  <c r="AT112" i="2"/>
  <c r="AX112" i="2"/>
  <c r="AT119" i="2"/>
  <c r="AX119" i="2"/>
  <c r="AT84" i="2"/>
  <c r="AX84" i="2"/>
  <c r="AT115" i="2"/>
  <c r="AX115" i="2"/>
  <c r="AW77" i="2"/>
  <c r="AX77" i="2"/>
  <c r="AW78" i="2"/>
  <c r="AX78" i="2"/>
  <c r="AT117" i="2"/>
  <c r="AX117" i="2"/>
  <c r="AT107" i="2"/>
  <c r="AX107" i="2"/>
  <c r="AW85" i="2"/>
  <c r="AX85" i="2"/>
  <c r="AW93" i="2"/>
  <c r="AX93" i="2"/>
  <c r="AT109" i="2"/>
  <c r="AX109" i="2"/>
  <c r="AW100" i="2"/>
  <c r="AX100" i="2"/>
  <c r="AK87" i="2"/>
  <c r="AM87" i="2" s="1"/>
  <c r="AW92" i="2"/>
  <c r="AT92" i="2"/>
  <c r="AK89" i="2"/>
  <c r="AM89" i="2" s="1"/>
  <c r="AK93" i="2"/>
  <c r="AM93" i="2" s="1"/>
  <c r="AK69" i="2"/>
  <c r="AM69" i="2" s="1"/>
  <c r="AK98" i="2"/>
  <c r="AM98" i="2" s="1"/>
  <c r="AK81" i="2"/>
  <c r="AM81" i="2" s="1"/>
  <c r="AT80" i="2"/>
  <c r="AT78" i="2"/>
  <c r="AW83" i="2"/>
  <c r="AT71" i="2"/>
  <c r="AT83" i="2"/>
  <c r="AW104" i="2"/>
  <c r="AW84" i="2"/>
  <c r="AT77" i="2"/>
  <c r="AT104" i="2"/>
  <c r="AW115" i="2"/>
  <c r="AT110" i="2"/>
  <c r="AT118" i="2"/>
  <c r="AW118" i="2"/>
  <c r="AW113" i="2"/>
  <c r="AT113" i="2"/>
  <c r="AW111" i="2"/>
  <c r="AT111" i="2"/>
  <c r="AW102" i="2"/>
  <c r="AT102" i="2"/>
  <c r="AT114" i="2"/>
  <c r="AW114" i="2"/>
  <c r="AW119" i="2"/>
  <c r="AT103" i="2"/>
  <c r="AW103" i="2"/>
  <c r="AW110" i="2"/>
  <c r="AW117" i="2"/>
  <c r="AW94" i="2"/>
  <c r="AT94" i="2"/>
  <c r="AW98" i="2"/>
  <c r="AT89" i="2"/>
  <c r="AW89" i="2"/>
  <c r="AW68" i="2"/>
  <c r="AT68" i="2"/>
  <c r="AT85" i="2"/>
  <c r="AW101" i="2"/>
  <c r="AT101" i="2"/>
  <c r="AT74" i="2"/>
  <c r="AW74" i="2"/>
  <c r="AT70" i="2"/>
  <c r="AW70" i="2"/>
  <c r="AT79" i="2"/>
  <c r="AW116" i="2"/>
  <c r="AT116" i="2"/>
  <c r="AT91" i="2"/>
  <c r="AW96" i="2"/>
  <c r="AT96" i="2"/>
  <c r="AT108" i="2"/>
  <c r="AW108" i="2"/>
  <c r="AT90" i="2"/>
  <c r="AW90" i="2"/>
  <c r="AW76" i="2"/>
  <c r="AT76" i="2"/>
  <c r="AW69" i="2"/>
  <c r="AT69" i="2"/>
  <c r="AW80" i="2"/>
  <c r="AT100" i="2"/>
  <c r="AW81" i="2"/>
  <c r="AT81" i="2"/>
  <c r="AT95" i="2"/>
  <c r="AW95" i="2"/>
  <c r="AW72" i="2"/>
  <c r="AT72" i="2"/>
  <c r="AT97" i="2"/>
  <c r="AW97" i="2"/>
  <c r="AT106" i="2"/>
  <c r="AW109" i="2"/>
  <c r="AW99" i="2"/>
  <c r="AT99" i="2"/>
  <c r="AT75" i="2"/>
  <c r="AW75" i="2"/>
  <c r="AT93" i="2"/>
  <c r="AW107" i="2"/>
  <c r="AW73" i="2"/>
  <c r="AT73" i="2"/>
  <c r="AW112" i="2"/>
  <c r="AW106" i="2"/>
  <c r="AW86" i="2"/>
  <c r="AT86" i="2"/>
  <c r="AT88" i="2"/>
  <c r="AW88" i="2"/>
  <c r="AT87" i="2"/>
  <c r="AW87" i="2"/>
  <c r="AW105" i="2"/>
  <c r="AT105" i="2"/>
  <c r="AK75" i="2"/>
  <c r="AM75" i="2" s="1"/>
  <c r="AK109" i="2"/>
  <c r="AM109" i="2" s="1"/>
  <c r="AT82" i="2"/>
  <c r="AW82" i="2"/>
  <c r="AK110" i="2"/>
  <c r="AM110" i="2" s="1"/>
  <c r="AK82" i="2"/>
  <c r="AM82" i="2" s="1"/>
  <c r="AK90" i="2"/>
  <c r="AM90" i="2" s="1"/>
  <c r="AK106" i="2"/>
  <c r="AM106" i="2" s="1"/>
  <c r="AK101" i="2"/>
  <c r="AM101" i="2" s="1"/>
  <c r="AK105" i="2"/>
  <c r="AM105" i="2" s="1"/>
  <c r="AK72" i="2"/>
  <c r="AM72" i="2" s="1"/>
  <c r="AK117" i="2"/>
  <c r="AM117" i="2" s="1"/>
  <c r="AK96" i="2"/>
  <c r="AM96" i="2" s="1"/>
  <c r="AK76" i="2"/>
  <c r="AM76" i="2" s="1"/>
  <c r="AK88" i="2"/>
  <c r="AM88" i="2" s="1"/>
  <c r="AK108" i="2"/>
  <c r="AM108" i="2" s="1"/>
  <c r="AK114" i="2"/>
  <c r="AM114" i="2" s="1"/>
  <c r="AK119" i="2"/>
  <c r="AM119" i="2" s="1"/>
  <c r="AK85" i="2"/>
  <c r="AM85" i="2" s="1"/>
  <c r="AK97" i="2"/>
  <c r="AM97" i="2" s="1"/>
  <c r="AK115" i="2"/>
  <c r="AM115" i="2" s="1"/>
  <c r="AK78" i="2"/>
  <c r="AM78" i="2" s="1"/>
  <c r="AK99" i="2"/>
  <c r="AM99" i="2" s="1"/>
  <c r="AK102" i="2"/>
  <c r="AM102" i="2" s="1"/>
  <c r="AK118" i="2"/>
  <c r="AM118" i="2" s="1"/>
  <c r="AK100" i="2"/>
  <c r="AM100" i="2" s="1"/>
  <c r="AK116" i="2"/>
  <c r="AM116" i="2" s="1"/>
  <c r="AK103" i="2"/>
  <c r="AM103" i="2" s="1"/>
  <c r="AK79" i="2"/>
  <c r="AM79" i="2" s="1"/>
  <c r="AK92" i="2"/>
  <c r="AM92" i="2" s="1"/>
  <c r="AK112" i="2"/>
  <c r="AM112" i="2" s="1"/>
  <c r="AK91" i="2"/>
  <c r="AM91" i="2" s="1"/>
  <c r="AK95" i="2"/>
  <c r="AM95" i="2" s="1"/>
  <c r="AZ86" i="2"/>
  <c r="AK86" i="2"/>
  <c r="AM86" i="2" s="1"/>
  <c r="AK74" i="2"/>
  <c r="AM74" i="2" s="1"/>
  <c r="AK107" i="2"/>
  <c r="AM107" i="2" s="1"/>
  <c r="AK68" i="2"/>
  <c r="AM68" i="2" s="1"/>
  <c r="AK104" i="2"/>
  <c r="AM104" i="2" s="1"/>
  <c r="AK73" i="2"/>
  <c r="AM73" i="2" s="1"/>
  <c r="BA73" i="2"/>
  <c r="BA121" i="2" s="1"/>
  <c r="AK71" i="2"/>
  <c r="AM71" i="2" s="1"/>
  <c r="AK83" i="2"/>
  <c r="AM83" i="2" s="1"/>
  <c r="AK113" i="2"/>
  <c r="AM113" i="2" s="1"/>
  <c r="AK84" i="2"/>
  <c r="AM84" i="2" s="1"/>
  <c r="AZ84" i="2"/>
  <c r="AK70" i="2"/>
  <c r="AM70" i="2" s="1"/>
  <c r="AK111" i="2"/>
  <c r="AM111" i="2" s="1"/>
  <c r="AK80" i="2"/>
  <c r="AM80" i="2" s="1"/>
  <c r="AK94" i="2"/>
  <c r="AM94" i="2" s="1"/>
  <c r="AK77" i="2"/>
  <c r="AM77" i="2" s="1"/>
  <c r="AZ121" i="2" l="1"/>
  <c r="C16" i="3" s="1"/>
  <c r="AX120" i="2"/>
  <c r="AX123" i="2" s="1"/>
  <c r="D22" i="3" s="1"/>
  <c r="D23" i="3" s="1"/>
  <c r="AM121" i="2"/>
  <c r="BA124" i="2" l="1"/>
  <c r="C15" i="3" s="1"/>
  <c r="D15" i="3" s="1"/>
  <c r="F15" i="3" s="1"/>
  <c r="C18" i="3" s="1"/>
  <c r="AM124" i="2"/>
  <c r="AM126" i="2" s="1"/>
  <c r="B16" i="3"/>
  <c r="D16" i="3" s="1"/>
  <c r="F16" i="3" s="1"/>
  <c r="F12" i="3" l="1"/>
  <c r="B18" i="3" s="1"/>
  <c r="E18" i="3"/>
  <c r="F1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 Timmerman</author>
  </authors>
  <commentList>
    <comment ref="B4" authorId="0" shapeId="0" xr:uid="{5E444CD0-6825-4103-8974-C03418DDBEFE}">
      <text>
        <r>
          <rPr>
            <sz val="9"/>
            <color indexed="81"/>
            <rFont val="Tahoma"/>
            <family val="2"/>
          </rPr>
          <t xml:space="preserve">Hier de type specificatie als korttekst invullen
</t>
        </r>
      </text>
    </comment>
    <comment ref="AJ123" authorId="0" shapeId="0" xr:uid="{B6EF7A41-122B-4EFA-ACA1-2333B24285D9}">
      <text>
        <r>
          <rPr>
            <sz val="9"/>
            <color indexed="81"/>
            <rFont val="Tahoma"/>
            <family val="2"/>
          </rPr>
          <t xml:space="preserve">Hier vult u het bedrag in dat u benodigd bent voor het voorwerk t.a.v. Prototypen testen en wat daarmee annex is. zoals project-management. 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<sst xmlns="http://schemas.openxmlformats.org/spreadsheetml/2006/main" count="282" uniqueCount="128">
  <si>
    <t>LED RETROFIT AANBIEDINGSBEGROTING</t>
  </si>
  <si>
    <t>door inschrijver in te vullen</t>
  </si>
  <si>
    <r>
      <t xml:space="preserve">Noot: het is mogelijk met </t>
    </r>
    <r>
      <rPr>
        <b/>
        <sz val="10"/>
        <color rgb="FF000000"/>
        <rFont val="Arial"/>
        <family val="2"/>
      </rPr>
      <t>beide</t>
    </r>
    <r>
      <rPr>
        <sz val="10"/>
        <color rgb="FF000000"/>
        <rFont val="Arial"/>
        <family val="2"/>
      </rPr>
      <t xml:space="preserve"> '+" aanklikken het aantal type panelen te vergroten. Het maximaal aantal verschillende drivers is 3. </t>
    </r>
  </si>
  <si>
    <t>Basisprijs</t>
  </si>
  <si>
    <t>Type             (korttekst)</t>
  </si>
  <si>
    <t>Prijs ex BTW</t>
  </si>
  <si>
    <t>Vermogen (W)*</t>
  </si>
  <si>
    <t>Gegaran-deerde levensduur (uren)</t>
  </si>
  <si>
    <t>Kortste gegarandeerde levensduur</t>
  </si>
  <si>
    <t>Type beschrijving</t>
  </si>
  <si>
    <t>LED paneel</t>
  </si>
  <si>
    <t>Naam Inschrijver:</t>
  </si>
  <si>
    <t>Naam rechtsgeldige vertegenwoordiger :</t>
  </si>
  <si>
    <t>……………………………..</t>
  </si>
  <si>
    <r>
      <t>Handtekening:</t>
    </r>
    <r>
      <rPr>
        <b/>
        <sz val="8.5"/>
        <color rgb="FF000000"/>
        <rFont val="Arial"/>
        <family val="2"/>
      </rPr>
      <t xml:space="preserve"> </t>
    </r>
  </si>
  <si>
    <t>Functie:</t>
  </si>
  <si>
    <t>Driver</t>
  </si>
  <si>
    <t>Overige pakketkosten per bord incl. verzendkosten</t>
  </si>
  <si>
    <t>* Voor de LED panelen gaat het om het afgegeven vermogen in Watt, voor de drivers betreft het de maximale capaciteit in Watt.</t>
  </si>
  <si>
    <t>i.v.m. Energieverbruik besparen</t>
  </si>
  <si>
    <t>Z1</t>
  </si>
  <si>
    <t>Z2</t>
  </si>
  <si>
    <t>Z3</t>
  </si>
  <si>
    <t>aantal LED panels</t>
  </si>
  <si>
    <t>aantal drivers</t>
  </si>
  <si>
    <t xml:space="preserve">LED tot </t>
  </si>
  <si>
    <t>Driver tot</t>
  </si>
  <si>
    <t xml:space="preserve">% </t>
  </si>
  <si>
    <t>Bord opp</t>
  </si>
  <si>
    <t>Bord opp totaal</t>
  </si>
  <si>
    <t>Watt per m²</t>
  </si>
  <si>
    <t>Verbruik</t>
  </si>
  <si>
    <t>Type</t>
  </si>
  <si>
    <t>Subtype</t>
  </si>
  <si>
    <t>Breedte    [mm]</t>
  </si>
  <si>
    <t>Hoogte      [mm]</t>
  </si>
  <si>
    <t>Aantal LEDpaneel</t>
  </si>
  <si>
    <t>Aantal drivers/type</t>
  </si>
  <si>
    <t>Subtotaal Prijs LED ex BTW</t>
  </si>
  <si>
    <t>Subtoraal Prijs drivers ex BTW</t>
  </si>
  <si>
    <t>Subtotaal Aanbiedingsprijs/ pakket (=Z1+Z2+Z3)</t>
  </si>
  <si>
    <t>aantal pakketten</t>
  </si>
  <si>
    <t>Totaal Prijs per bordtype ex BTW</t>
  </si>
  <si>
    <t>[W]</t>
  </si>
  <si>
    <t>[W] Capaciteit</t>
  </si>
  <si>
    <t>Noot: als som van afgegeven vermogen groter dan capcatieit driver(s) volgt "False"</t>
  </si>
  <si>
    <t>[m²]</t>
  </si>
  <si>
    <t>W/[m²]</t>
  </si>
  <si>
    <t>[kW]</t>
  </si>
  <si>
    <t>Som LED</t>
  </si>
  <si>
    <t>Som Driver</t>
  </si>
  <si>
    <t>b</t>
  </si>
  <si>
    <t>h</t>
  </si>
  <si>
    <t>stuks</t>
  </si>
  <si>
    <t>totaal prijs</t>
  </si>
  <si>
    <t>A32</t>
  </si>
  <si>
    <t>Enkelzijdig</t>
  </si>
  <si>
    <t>Dubbelzijdig</t>
  </si>
  <si>
    <t>A56</t>
  </si>
  <si>
    <t>B56</t>
  </si>
  <si>
    <t>A74</t>
  </si>
  <si>
    <t>B74</t>
  </si>
  <si>
    <t>A80</t>
  </si>
  <si>
    <t>B80</t>
  </si>
  <si>
    <t>C80</t>
  </si>
  <si>
    <t>A96</t>
  </si>
  <si>
    <t>B96</t>
  </si>
  <si>
    <t>C96</t>
  </si>
  <si>
    <t>A105</t>
  </si>
  <si>
    <t>B105</t>
  </si>
  <si>
    <t>C105</t>
  </si>
  <si>
    <t>D105</t>
  </si>
  <si>
    <t>A135</t>
  </si>
  <si>
    <t>B135</t>
  </si>
  <si>
    <t>C135</t>
  </si>
  <si>
    <t>D135</t>
  </si>
  <si>
    <t>A165</t>
  </si>
  <si>
    <t>B165</t>
  </si>
  <si>
    <t>C165</t>
  </si>
  <si>
    <t>D165</t>
  </si>
  <si>
    <t>A215</t>
  </si>
  <si>
    <t>B215</t>
  </si>
  <si>
    <t>A 245</t>
  </si>
  <si>
    <t xml:space="preserve">Totaal aantal </t>
  </si>
  <si>
    <t>kW:</t>
  </si>
  <si>
    <t>Subtotaal prijs</t>
  </si>
  <si>
    <t>Tot opp</t>
  </si>
  <si>
    <t>LED Panelen</t>
  </si>
  <si>
    <t>Drivers</t>
  </si>
  <si>
    <t>Prijs prototypen testen:</t>
  </si>
  <si>
    <t>Eis:</t>
  </si>
  <si>
    <t xml:space="preserve"> W/m2</t>
  </si>
  <si>
    <t>LED+ drivers:</t>
  </si>
  <si>
    <t>Noot: als 'False ', dan is het Wattage LEDs  groter dan dat van de driver(s)</t>
  </si>
  <si>
    <t>Noot: als getal cel AX123 groter is dan eis: rood</t>
  </si>
  <si>
    <t>Evaluatieprijs (EP) bepalen</t>
  </si>
  <si>
    <t>Gem. Uren/jaar</t>
  </si>
  <si>
    <t>GUNNINGMODEL</t>
  </si>
  <si>
    <t>Vervangkosten per bord</t>
  </si>
  <si>
    <t>Het gunningcriterium is de beste prijs-kwaliteitverhouding.</t>
  </si>
  <si>
    <t>Prijs / kWh</t>
  </si>
  <si>
    <t xml:space="preserve">De  inschrijvingsprijs wordt bepaald aan de hand van de te verwachten aantallen te leveren pakketten. </t>
  </si>
  <si>
    <t>Levensduur in uren</t>
  </si>
  <si>
    <t>De kwaliteit wordt meegewogen o.b.v.  2 duurzaamheids(sub)criteria:</t>
  </si>
  <si>
    <t>1) Gegarandeerde levensduur LED en drivers boven de minimaal verlangde levensduur gegarandeerd levensduur van LED panelen en drivers</t>
  </si>
  <si>
    <t>2) Besparing op energiekosten</t>
  </si>
  <si>
    <t>Evaluatieprijs (EP) = Inschrijvingsprijs -/- fictieve korting levensduur -/- fictieve korting Energiebesparing</t>
  </si>
  <si>
    <r>
      <t xml:space="preserve">= </t>
    </r>
    <r>
      <rPr>
        <sz val="10"/>
        <color rgb="FF000000"/>
        <rFont val="Calibri"/>
        <family val="2"/>
      </rPr>
      <t>€</t>
    </r>
    <r>
      <rPr>
        <sz val="10"/>
        <color rgb="FF000000"/>
        <rFont val="Arial"/>
        <family val="2"/>
      </rPr>
      <t xml:space="preserve"> Inschrijvingsprijs </t>
    </r>
  </si>
  <si>
    <t>Levensduur, resp                   % voordeel</t>
  </si>
  <si>
    <t>Bedrag</t>
  </si>
  <si>
    <t>Grondslag Korting</t>
  </si>
  <si>
    <t>% korting</t>
  </si>
  <si>
    <t>Fictieve korting</t>
  </si>
  <si>
    <t xml:space="preserve">Gegarandeerde Levensduur LED en drivers </t>
  </si>
  <si>
    <r>
      <t xml:space="preserve">= </t>
    </r>
    <r>
      <rPr>
        <sz val="10"/>
        <color rgb="FF000000"/>
        <rFont val="Calibri"/>
        <family val="2"/>
      </rPr>
      <t>€</t>
    </r>
    <r>
      <rPr>
        <sz val="10"/>
        <color rgb="FF000000"/>
        <rFont val="Arial"/>
        <family val="2"/>
      </rPr>
      <t xml:space="preserve"> Levensduur </t>
    </r>
  </si>
  <si>
    <t>Indicatieve besparing op energiekosten  - % voordeel</t>
  </si>
  <si>
    <r>
      <t xml:space="preserve">= </t>
    </r>
    <r>
      <rPr>
        <sz val="10"/>
        <color rgb="FF000000"/>
        <rFont val="Calibri"/>
        <family val="2"/>
      </rPr>
      <t>€</t>
    </r>
    <r>
      <rPr>
        <sz val="10"/>
        <color rgb="FF000000"/>
        <rFont val="Arial"/>
        <family val="2"/>
      </rPr>
      <t xml:space="preserve"> Energiebesparing</t>
    </r>
  </si>
  <si>
    <r>
      <t xml:space="preserve">= </t>
    </r>
    <r>
      <rPr>
        <sz val="10"/>
        <color rgb="FF000000"/>
        <rFont val="Calibri"/>
        <family val="2"/>
      </rPr>
      <t>€</t>
    </r>
    <r>
      <rPr>
        <sz val="10"/>
        <color rgb="FF000000"/>
        <rFont val="Arial"/>
        <family val="2"/>
      </rPr>
      <t xml:space="preserve"> Evaluatieprijs </t>
    </r>
  </si>
  <si>
    <t xml:space="preserve">Degene met de laagste evaluatieprijs wint. </t>
  </si>
  <si>
    <t>Norm energiegetal</t>
  </si>
  <si>
    <t>W/m²</t>
  </si>
  <si>
    <t xml:space="preserve">Berekend Energiegetal  </t>
  </si>
  <si>
    <t>% voordeel:</t>
  </si>
  <si>
    <t>Inschrijvingsprijs:</t>
  </si>
  <si>
    <t>Bijlage 4 Inschrijvingsformulier</t>
  </si>
  <si>
    <t>Dit bedrag overnemen op</t>
  </si>
  <si>
    <t>minimaal €5000, maar &lt;= 5% subtotaal prijs</t>
  </si>
  <si>
    <t>Herziene versie 26-09-2023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</si>
</sst>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.00"/>
    <numFmt numFmtId="165" formatCode="&quot;€&quot;\ #,##0"/>
    <numFmt numFmtId="166" formatCode="_(&quot;€&quot;\ * #,##0.00_);_(&quot;€&quot;\ * \(#,##0.00\);_(&quot;€&quot;\ * &quot;-&quot;??_);_(@_)"/>
    <numFmt numFmtId="167" formatCode="0.0"/>
    <numFmt numFmtId="168" formatCode="0.0%"/>
    <numFmt numFmtId="169" formatCode="0.0000"/>
  </numFmts>
  <fonts count="18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i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indexed="8"/>
      <name val="Helvetica Neue"/>
    </font>
    <font>
      <sz val="10"/>
      <color indexed="8"/>
      <name val="Helvetica Neue"/>
      <family val="2"/>
    </font>
    <font>
      <sz val="10"/>
      <color rgb="FF000000"/>
      <name val="Calibri"/>
      <family val="2"/>
    </font>
    <font>
      <sz val="9"/>
      <color indexed="81"/>
      <name val="Tahoma"/>
      <family val="2"/>
    </font>
    <font>
      <b/>
      <sz val="9"/>
      <color rgb="FF000000"/>
      <name val="Arial"/>
      <family val="2"/>
    </font>
    <font>
      <b/>
      <i/>
      <sz val="10"/>
      <color rgb="FF000000"/>
      <name val="Arial"/>
      <family val="2"/>
    </font>
    <font>
      <sz val="8"/>
      <color rgb="FFFF0000"/>
      <name val="Arial"/>
      <family val="2"/>
    </font>
    <font>
      <b/>
      <sz val="16"/>
      <color rgb="FF000000"/>
      <name val="Arial"/>
      <family val="2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Protection="0">
      <alignment vertical="top" wrapText="1"/>
    </xf>
    <xf numFmtId="166" fontId="9" fillId="0" borderId="0" applyFont="0" applyFill="0" applyBorder="0" applyAlignment="0" applyProtection="0"/>
  </cellStyleXfs>
  <cellXfs count="235">
    <xf numFmtId="0" fontId="0" fillId="0" borderId="0" xfId="0"/>
    <xf numFmtId="10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3" fillId="6" borderId="9" xfId="0" applyFont="1" applyFill="1" applyBorder="1" applyAlignment="1">
      <alignment horizontal="center" vertical="top"/>
    </xf>
    <xf numFmtId="0" fontId="3" fillId="6" borderId="11" xfId="0" applyFont="1" applyFill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164" fontId="0" fillId="0" borderId="8" xfId="0" applyNumberFormat="1" applyBorder="1" applyAlignment="1">
      <alignment vertical="top"/>
    </xf>
    <xf numFmtId="0" fontId="4" fillId="6" borderId="2" xfId="0" applyFont="1" applyFill="1" applyBorder="1" applyAlignment="1">
      <alignment horizontal="center" vertical="top"/>
    </xf>
    <xf numFmtId="0" fontId="4" fillId="6" borderId="21" xfId="0" applyFont="1" applyFill="1" applyBorder="1" applyAlignment="1">
      <alignment horizontal="center" vertical="top"/>
    </xf>
    <xf numFmtId="0" fontId="4" fillId="6" borderId="24" xfId="0" applyFont="1" applyFill="1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4" fontId="0" fillId="0" borderId="12" xfId="0" applyNumberFormat="1" applyBorder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7" borderId="0" xfId="0" applyFill="1" applyAlignment="1">
      <alignment horizontal="center" vertical="top"/>
    </xf>
    <xf numFmtId="3" fontId="0" fillId="0" borderId="0" xfId="0" applyNumberFormat="1"/>
    <xf numFmtId="0" fontId="2" fillId="0" borderId="0" xfId="0" applyFont="1" applyAlignment="1">
      <alignment horizontal="center" vertical="top"/>
    </xf>
    <xf numFmtId="165" fontId="0" fillId="0" borderId="0" xfId="0" applyNumberFormat="1"/>
    <xf numFmtId="0" fontId="7" fillId="0" borderId="0" xfId="0" applyFont="1"/>
    <xf numFmtId="0" fontId="0" fillId="0" borderId="0" xfId="0" quotePrefix="1"/>
    <xf numFmtId="0" fontId="0" fillId="0" borderId="1" xfId="0" applyBorder="1" applyAlignment="1">
      <alignment vertical="top"/>
    </xf>
    <xf numFmtId="164" fontId="0" fillId="3" borderId="4" xfId="0" applyNumberFormat="1" applyFill="1" applyBorder="1" applyAlignment="1">
      <alignment vertical="top"/>
    </xf>
    <xf numFmtId="0" fontId="2" fillId="0" borderId="17" xfId="0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2" fillId="2" borderId="22" xfId="0" applyFont="1" applyFill="1" applyBorder="1" applyAlignment="1">
      <alignment horizontal="center" vertical="top" textRotation="90" wrapText="1"/>
    </xf>
    <xf numFmtId="164" fontId="0" fillId="0" borderId="0" xfId="0" applyNumberFormat="1"/>
    <xf numFmtId="0" fontId="0" fillId="0" borderId="0" xfId="0" quotePrefix="1" applyAlignment="1">
      <alignment horizontal="center" vertical="top"/>
    </xf>
    <xf numFmtId="1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center" vertical="top" wrapText="1"/>
    </xf>
    <xf numFmtId="1" fontId="0" fillId="0" borderId="4" xfId="0" applyNumberForma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indent="1"/>
    </xf>
    <xf numFmtId="168" fontId="0" fillId="0" borderId="1" xfId="0" applyNumberFormat="1" applyBorder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167" fontId="0" fillId="0" borderId="0" xfId="0" applyNumberFormat="1" applyAlignment="1">
      <alignment horizontal="center" vertical="top" wrapText="1"/>
    </xf>
    <xf numFmtId="167" fontId="0" fillId="0" borderId="1" xfId="0" applyNumberFormat="1" applyBorder="1" applyAlignment="1">
      <alignment horizontal="center" vertical="top"/>
    </xf>
    <xf numFmtId="167" fontId="0" fillId="0" borderId="0" xfId="0" applyNumberFormat="1" applyAlignment="1">
      <alignment vertical="top"/>
    </xf>
    <xf numFmtId="1" fontId="6" fillId="0" borderId="0" xfId="0" applyNumberFormat="1" applyFont="1" applyAlignment="1">
      <alignment horizontal="center" vertical="top"/>
    </xf>
    <xf numFmtId="167" fontId="6" fillId="0" borderId="0" xfId="0" applyNumberFormat="1" applyFont="1" applyAlignment="1">
      <alignment horizontal="center" vertical="top"/>
    </xf>
    <xf numFmtId="169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vertical="top"/>
    </xf>
    <xf numFmtId="164" fontId="0" fillId="9" borderId="1" xfId="0" applyNumberFormat="1" applyFill="1" applyBorder="1" applyAlignment="1">
      <alignment horizontal="center" vertical="top"/>
    </xf>
    <xf numFmtId="164" fontId="2" fillId="0" borderId="14" xfId="0" applyNumberFormat="1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5" fontId="2" fillId="4" borderId="1" xfId="0" applyNumberFormat="1" applyFont="1" applyFill="1" applyBorder="1"/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164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8" fontId="0" fillId="0" borderId="13" xfId="0" applyNumberFormat="1" applyBorder="1" applyAlignment="1">
      <alignment horizontal="center" vertical="top"/>
    </xf>
    <xf numFmtId="169" fontId="0" fillId="0" borderId="13" xfId="0" applyNumberFormat="1" applyBorder="1" applyAlignment="1">
      <alignment horizontal="center" vertical="top"/>
    </xf>
    <xf numFmtId="167" fontId="0" fillId="0" borderId="13" xfId="0" applyNumberFormat="1" applyBorder="1" applyAlignment="1">
      <alignment horizontal="center" vertical="top"/>
    </xf>
    <xf numFmtId="1" fontId="0" fillId="0" borderId="8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168" fontId="0" fillId="0" borderId="37" xfId="0" applyNumberFormat="1" applyBorder="1" applyAlignment="1">
      <alignment horizontal="center" vertical="top"/>
    </xf>
    <xf numFmtId="169" fontId="0" fillId="0" borderId="37" xfId="0" applyNumberFormat="1" applyBorder="1" applyAlignment="1">
      <alignment horizontal="center" vertical="top"/>
    </xf>
    <xf numFmtId="167" fontId="0" fillId="0" borderId="37" xfId="0" applyNumberFormat="1" applyBorder="1" applyAlignment="1">
      <alignment horizontal="center" vertical="top"/>
    </xf>
    <xf numFmtId="1" fontId="0" fillId="0" borderId="12" xfId="0" applyNumberFormat="1" applyBorder="1" applyAlignment="1">
      <alignment horizontal="center" vertical="top"/>
    </xf>
    <xf numFmtId="0" fontId="12" fillId="0" borderId="16" xfId="0" applyFont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164" fontId="2" fillId="4" borderId="4" xfId="0" applyNumberFormat="1" applyFont="1" applyFill="1" applyBorder="1" applyAlignment="1">
      <alignment vertical="top"/>
    </xf>
    <xf numFmtId="0" fontId="0" fillId="9" borderId="7" xfId="0" applyFill="1" applyBorder="1" applyAlignment="1">
      <alignment horizontal="center" vertical="top" wrapText="1"/>
    </xf>
    <xf numFmtId="0" fontId="0" fillId="9" borderId="13" xfId="0" applyFill="1" applyBorder="1" applyAlignment="1">
      <alignment horizontal="center" vertical="top" wrapText="1"/>
    </xf>
    <xf numFmtId="167" fontId="0" fillId="9" borderId="40" xfId="0" applyNumberFormat="1" applyFill="1" applyBorder="1" applyAlignment="1">
      <alignment horizontal="center" vertical="top" wrapText="1"/>
    </xf>
    <xf numFmtId="1" fontId="0" fillId="9" borderId="19" xfId="0" applyNumberFormat="1" applyFill="1" applyBorder="1" applyAlignment="1">
      <alignment horizontal="center" vertical="top" wrapText="1"/>
    </xf>
    <xf numFmtId="0" fontId="4" fillId="6" borderId="31" xfId="0" applyFont="1" applyFill="1" applyBorder="1" applyAlignment="1">
      <alignment horizontal="center" vertical="top"/>
    </xf>
    <xf numFmtId="0" fontId="4" fillId="6" borderId="0" xfId="0" applyFont="1" applyFill="1" applyAlignment="1">
      <alignment horizontal="center" vertical="top"/>
    </xf>
    <xf numFmtId="0" fontId="4" fillId="6" borderId="32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center" vertical="top" textRotation="90" wrapText="1"/>
    </xf>
    <xf numFmtId="0" fontId="0" fillId="0" borderId="1" xfId="0" applyBorder="1" applyAlignment="1">
      <alignment horizontal="center" vertical="center"/>
    </xf>
    <xf numFmtId="164" fontId="0" fillId="9" borderId="38" xfId="0" applyNumberFormat="1" applyFill="1" applyBorder="1" applyAlignment="1">
      <alignment horizontal="right" vertical="top"/>
    </xf>
    <xf numFmtId="164" fontId="0" fillId="9" borderId="35" xfId="0" applyNumberFormat="1" applyFill="1" applyBorder="1" applyAlignment="1">
      <alignment horizontal="right" vertical="top"/>
    </xf>
    <xf numFmtId="164" fontId="0" fillId="9" borderId="36" xfId="0" applyNumberFormat="1" applyFill="1" applyBorder="1" applyAlignment="1">
      <alignment horizontal="right" vertical="top"/>
    </xf>
    <xf numFmtId="0" fontId="0" fillId="9" borderId="1" xfId="0" applyFill="1" applyBorder="1" applyAlignment="1">
      <alignment horizontal="center" vertical="top"/>
    </xf>
    <xf numFmtId="0" fontId="2" fillId="2" borderId="43" xfId="0" applyFont="1" applyFill="1" applyBorder="1" applyAlignment="1">
      <alignment horizontal="center" vertical="top" textRotation="90" wrapText="1"/>
    </xf>
    <xf numFmtId="0" fontId="2" fillId="2" borderId="24" xfId="0" applyFont="1" applyFill="1" applyBorder="1" applyAlignment="1">
      <alignment horizontal="center" vertical="top" textRotation="90" wrapText="1"/>
    </xf>
    <xf numFmtId="0" fontId="2" fillId="2" borderId="23" xfId="0" applyFont="1" applyFill="1" applyBorder="1" applyAlignment="1">
      <alignment horizontal="center" vertical="top" textRotation="90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textRotation="90" wrapText="1"/>
    </xf>
    <xf numFmtId="0" fontId="2" fillId="2" borderId="15" xfId="0" applyFont="1" applyFill="1" applyBorder="1" applyAlignment="1">
      <alignment horizontal="center" textRotation="90" wrapText="1"/>
    </xf>
    <xf numFmtId="0" fontId="2" fillId="0" borderId="28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164" fontId="0" fillId="10" borderId="27" xfId="0" applyNumberFormat="1" applyFill="1" applyBorder="1" applyAlignment="1" applyProtection="1">
      <alignment horizontal="center" vertical="top"/>
      <protection locked="0"/>
    </xf>
    <xf numFmtId="0" fontId="0" fillId="5" borderId="7" xfId="0" applyFill="1" applyBorder="1" applyAlignment="1" applyProtection="1">
      <alignment horizontal="center" vertical="top"/>
      <protection locked="0"/>
    </xf>
    <xf numFmtId="0" fontId="0" fillId="5" borderId="13" xfId="0" applyFill="1" applyBorder="1" applyAlignment="1" applyProtection="1">
      <alignment horizontal="center" vertical="top"/>
      <protection locked="0"/>
    </xf>
    <xf numFmtId="0" fontId="0" fillId="5" borderId="8" xfId="0" applyFill="1" applyBorder="1" applyAlignment="1" applyProtection="1">
      <alignment horizontal="center" vertical="top"/>
      <protection locked="0"/>
    </xf>
    <xf numFmtId="0" fontId="0" fillId="5" borderId="44" xfId="0" applyFill="1" applyBorder="1" applyAlignment="1" applyProtection="1">
      <alignment horizontal="center" vertical="top"/>
      <protection locked="0"/>
    </xf>
    <xf numFmtId="0" fontId="0" fillId="12" borderId="13" xfId="0" applyFill="1" applyBorder="1" applyAlignment="1" applyProtection="1">
      <alignment horizontal="center" vertical="top"/>
      <protection locked="0"/>
    </xf>
    <xf numFmtId="0" fontId="0" fillId="12" borderId="8" xfId="0" applyFill="1" applyBorder="1" applyAlignment="1" applyProtection="1">
      <alignment horizontal="center" vertical="top"/>
      <protection locked="0"/>
    </xf>
    <xf numFmtId="0" fontId="0" fillId="5" borderId="9" xfId="0" applyFill="1" applyBorder="1" applyAlignment="1" applyProtection="1">
      <alignment horizontal="center" vertical="top"/>
      <protection locked="0"/>
    </xf>
    <xf numFmtId="0" fontId="0" fillId="5" borderId="1" xfId="0" applyFill="1" applyBorder="1" applyAlignment="1" applyProtection="1">
      <alignment horizontal="center" vertical="top"/>
      <protection locked="0"/>
    </xf>
    <xf numFmtId="0" fontId="0" fillId="5" borderId="10" xfId="0" applyFill="1" applyBorder="1" applyAlignment="1" applyProtection="1">
      <alignment horizontal="center" vertical="top"/>
      <protection locked="0"/>
    </xf>
    <xf numFmtId="0" fontId="0" fillId="5" borderId="45" xfId="0" applyFill="1" applyBorder="1" applyAlignment="1" applyProtection="1">
      <alignment horizontal="center" vertical="top"/>
      <protection locked="0"/>
    </xf>
    <xf numFmtId="0" fontId="0" fillId="12" borderId="1" xfId="0" applyFill="1" applyBorder="1" applyAlignment="1" applyProtection="1">
      <alignment horizontal="center" vertical="top"/>
      <protection locked="0"/>
    </xf>
    <xf numFmtId="0" fontId="0" fillId="12" borderId="10" xfId="0" applyFill="1" applyBorder="1" applyAlignment="1" applyProtection="1">
      <alignment horizontal="center" vertical="top"/>
      <protection locked="0"/>
    </xf>
    <xf numFmtId="0" fontId="7" fillId="12" borderId="1" xfId="0" applyFont="1" applyFill="1" applyBorder="1" applyAlignment="1" applyProtection="1">
      <alignment horizontal="center" vertical="top"/>
      <protection locked="0"/>
    </xf>
    <xf numFmtId="0" fontId="0" fillId="5" borderId="11" xfId="0" applyFill="1" applyBorder="1" applyAlignment="1" applyProtection="1">
      <alignment horizontal="center" vertical="top"/>
      <protection locked="0"/>
    </xf>
    <xf numFmtId="0" fontId="0" fillId="5" borderId="37" xfId="0" applyFill="1" applyBorder="1" applyAlignment="1" applyProtection="1">
      <alignment horizontal="center" vertical="top"/>
      <protection locked="0"/>
    </xf>
    <xf numFmtId="0" fontId="0" fillId="5" borderId="12" xfId="0" applyFill="1" applyBorder="1" applyAlignment="1" applyProtection="1">
      <alignment horizontal="center" vertical="top"/>
      <protection locked="0"/>
    </xf>
    <xf numFmtId="0" fontId="0" fillId="5" borderId="46" xfId="0" applyFill="1" applyBorder="1" applyAlignment="1" applyProtection="1">
      <alignment horizontal="center" vertical="top"/>
      <protection locked="0"/>
    </xf>
    <xf numFmtId="0" fontId="0" fillId="12" borderId="37" xfId="0" applyFill="1" applyBorder="1" applyAlignment="1" applyProtection="1">
      <alignment horizontal="center" vertical="top"/>
      <protection locked="0"/>
    </xf>
    <xf numFmtId="0" fontId="0" fillId="12" borderId="12" xfId="0" applyFill="1" applyBorder="1" applyAlignment="1" applyProtection="1">
      <alignment horizontal="center" vertical="top"/>
      <protection locked="0"/>
    </xf>
    <xf numFmtId="164" fontId="0" fillId="5" borderId="38" xfId="0" applyNumberFormat="1" applyFill="1" applyBorder="1" applyAlignment="1" applyProtection="1">
      <alignment horizontal="right" vertical="top"/>
      <protection locked="0"/>
    </xf>
    <xf numFmtId="164" fontId="0" fillId="5" borderId="35" xfId="0" applyNumberFormat="1" applyFill="1" applyBorder="1" applyAlignment="1" applyProtection="1">
      <alignment horizontal="right" vertical="top"/>
      <protection locked="0"/>
    </xf>
    <xf numFmtId="164" fontId="0" fillId="5" borderId="36" xfId="0" applyNumberFormat="1" applyFill="1" applyBorder="1" applyAlignment="1" applyProtection="1">
      <alignment horizontal="right" vertical="top"/>
      <protection locked="0"/>
    </xf>
    <xf numFmtId="0" fontId="0" fillId="0" borderId="0" xfId="0" applyAlignment="1" applyProtection="1">
      <alignment horizontal="center" vertical="top"/>
      <protection hidden="1"/>
    </xf>
    <xf numFmtId="0" fontId="0" fillId="9" borderId="0" xfId="0" applyFill="1" applyAlignment="1">
      <alignment vertical="top"/>
    </xf>
    <xf numFmtId="0" fontId="0" fillId="9" borderId="0" xfId="0" applyFill="1" applyAlignment="1">
      <alignment horizontal="center" vertical="top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10" borderId="1" xfId="0" applyFill="1" applyBorder="1" applyAlignment="1" applyProtection="1">
      <alignment horizontal="center" vertical="top"/>
      <protection locked="0"/>
    </xf>
    <xf numFmtId="164" fontId="0" fillId="0" borderId="51" xfId="0" applyNumberFormat="1" applyBorder="1" applyAlignment="1">
      <alignment horizontal="right" vertical="top"/>
    </xf>
    <xf numFmtId="164" fontId="0" fillId="0" borderId="30" xfId="0" applyNumberFormat="1" applyBorder="1" applyAlignment="1">
      <alignment horizontal="right" vertical="top"/>
    </xf>
    <xf numFmtId="164" fontId="0" fillId="0" borderId="28" xfId="0" applyNumberFormat="1" applyBorder="1" applyAlignment="1">
      <alignment horizontal="right" vertical="top"/>
    </xf>
    <xf numFmtId="164" fontId="0" fillId="0" borderId="4" xfId="0" applyNumberFormat="1" applyBorder="1" applyAlignment="1">
      <alignment horizontal="right" vertical="top"/>
    </xf>
    <xf numFmtId="0" fontId="0" fillId="0" borderId="0" xfId="0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0" fillId="0" borderId="1" xfId="0" quotePrefix="1" applyBorder="1"/>
    <xf numFmtId="165" fontId="0" fillId="0" borderId="14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2" fillId="3" borderId="47" xfId="0" applyNumberFormat="1" applyFont="1" applyFill="1" applyBorder="1" applyAlignment="1">
      <alignment horizontal="center" vertical="center"/>
    </xf>
    <xf numFmtId="0" fontId="0" fillId="0" borderId="15" xfId="0" quotePrefix="1" applyBorder="1" applyAlignment="1">
      <alignment horizontal="center" vertical="center" wrapText="1"/>
    </xf>
    <xf numFmtId="165" fontId="0" fillId="0" borderId="37" xfId="0" applyNumberFormat="1" applyBorder="1"/>
    <xf numFmtId="0" fontId="0" fillId="0" borderId="12" xfId="0" quotePrefix="1" applyBorder="1" applyAlignment="1">
      <alignment wrapText="1"/>
    </xf>
    <xf numFmtId="10" fontId="0" fillId="8" borderId="11" xfId="0" applyNumberFormat="1" applyFill="1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9" fontId="0" fillId="0" borderId="37" xfId="0" applyNumberFormat="1" applyBorder="1" applyAlignment="1">
      <alignment horizontal="center"/>
    </xf>
    <xf numFmtId="0" fontId="0" fillId="8" borderId="49" xfId="0" applyFill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165" fontId="0" fillId="0" borderId="3" xfId="0" applyNumberFormat="1" applyBorder="1"/>
    <xf numFmtId="0" fontId="0" fillId="0" borderId="50" xfId="0" quotePrefix="1" applyBorder="1" applyAlignment="1">
      <alignment wrapText="1"/>
    </xf>
    <xf numFmtId="0" fontId="2" fillId="9" borderId="14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7" xfId="0" quotePrefix="1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/>
    <xf numFmtId="0" fontId="16" fillId="0" borderId="0" xfId="0" applyFont="1" applyAlignment="1">
      <alignment vertical="center"/>
    </xf>
    <xf numFmtId="0" fontId="12" fillId="0" borderId="31" xfId="0" applyFont="1" applyBorder="1" applyAlignment="1">
      <alignment vertical="top"/>
    </xf>
    <xf numFmtId="0" fontId="12" fillId="0" borderId="16" xfId="0" applyFont="1" applyBorder="1" applyAlignment="1">
      <alignment horizontal="center" vertical="top"/>
    </xf>
    <xf numFmtId="0" fontId="12" fillId="0" borderId="16" xfId="0" applyFont="1" applyBorder="1" applyAlignment="1">
      <alignment vertical="top"/>
    </xf>
    <xf numFmtId="0" fontId="2" fillId="0" borderId="29" xfId="0" applyFont="1" applyBorder="1" applyAlignment="1">
      <alignment horizontal="center" vertical="top" wrapText="1"/>
    </xf>
    <xf numFmtId="0" fontId="2" fillId="10" borderId="28" xfId="0" applyFont="1" applyFill="1" applyBorder="1" applyAlignment="1" applyProtection="1">
      <alignment horizontal="center" vertical="top"/>
      <protection locked="0"/>
    </xf>
    <xf numFmtId="0" fontId="2" fillId="10" borderId="17" xfId="0" applyFont="1" applyFill="1" applyBorder="1" applyAlignment="1" applyProtection="1">
      <alignment horizontal="center" vertical="top"/>
      <protection locked="0"/>
    </xf>
    <xf numFmtId="0" fontId="2" fillId="10" borderId="42" xfId="0" applyFont="1" applyFill="1" applyBorder="1" applyAlignment="1" applyProtection="1">
      <alignment horizontal="center" vertical="top"/>
      <protection locked="0"/>
    </xf>
    <xf numFmtId="0" fontId="2" fillId="10" borderId="29" xfId="0" applyFont="1" applyFill="1" applyBorder="1" applyAlignment="1" applyProtection="1">
      <alignment horizontal="center" vertical="top"/>
      <protection locked="0"/>
    </xf>
    <xf numFmtId="0" fontId="0" fillId="10" borderId="52" xfId="0" applyFill="1" applyBorder="1" applyAlignment="1" applyProtection="1">
      <alignment horizontal="center" vertical="top"/>
      <protection locked="0"/>
    </xf>
    <xf numFmtId="0" fontId="0" fillId="10" borderId="34" xfId="0" applyFill="1" applyBorder="1" applyAlignment="1" applyProtection="1">
      <alignment horizontal="center" vertical="top"/>
      <protection locked="0"/>
    </xf>
    <xf numFmtId="0" fontId="0" fillId="10" borderId="53" xfId="0" applyFill="1" applyBorder="1" applyAlignment="1" applyProtection="1">
      <alignment horizontal="center" vertical="top"/>
      <protection locked="0"/>
    </xf>
    <xf numFmtId="164" fontId="0" fillId="10" borderId="28" xfId="0" applyNumberFormat="1" applyFill="1" applyBorder="1" applyAlignment="1" applyProtection="1">
      <alignment horizontal="center" vertical="top"/>
      <protection locked="0"/>
    </xf>
    <xf numFmtId="164" fontId="0" fillId="10" borderId="17" xfId="0" applyNumberFormat="1" applyFill="1" applyBorder="1" applyAlignment="1" applyProtection="1">
      <alignment horizontal="center" vertical="top"/>
      <protection locked="0"/>
    </xf>
    <xf numFmtId="164" fontId="0" fillId="10" borderId="42" xfId="0" applyNumberFormat="1" applyFill="1" applyBorder="1" applyAlignment="1" applyProtection="1">
      <alignment horizontal="center" vertical="top"/>
      <protection locked="0"/>
    </xf>
    <xf numFmtId="0" fontId="0" fillId="9" borderId="0" xfId="0" applyFill="1" applyAlignment="1" applyProtection="1">
      <alignment horizontal="left" vertical="top" wrapText="1" indent="1"/>
      <protection locked="0"/>
    </xf>
    <xf numFmtId="1" fontId="0" fillId="0" borderId="16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2" fontId="0" fillId="0" borderId="0" xfId="0" applyNumberFormat="1"/>
    <xf numFmtId="167" fontId="0" fillId="4" borderId="1" xfId="0" applyNumberFormat="1" applyFill="1" applyBorder="1" applyAlignment="1">
      <alignment horizontal="center" vertical="top"/>
    </xf>
    <xf numFmtId="0" fontId="0" fillId="9" borderId="18" xfId="0" applyFill="1" applyBorder="1" applyAlignment="1">
      <alignment horizontal="center" vertical="top" wrapText="1"/>
    </xf>
    <xf numFmtId="0" fontId="0" fillId="9" borderId="54" xfId="0" applyFill="1" applyBorder="1" applyAlignment="1">
      <alignment horizontal="center" vertical="top" wrapText="1"/>
    </xf>
    <xf numFmtId="0" fontId="14" fillId="9" borderId="54" xfId="0" applyFont="1" applyFill="1" applyBorder="1" applyAlignment="1">
      <alignment horizontal="left" textRotation="90" wrapText="1"/>
    </xf>
    <xf numFmtId="167" fontId="0" fillId="9" borderId="54" xfId="0" applyNumberFormat="1" applyFill="1" applyBorder="1" applyAlignment="1">
      <alignment horizontal="center" vertical="top" wrapText="1"/>
    </xf>
    <xf numFmtId="167" fontId="0" fillId="9" borderId="13" xfId="0" applyNumberForma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164" fontId="0" fillId="10" borderId="1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10" borderId="9" xfId="0" applyFill="1" applyBorder="1" applyAlignment="1" applyProtection="1">
      <alignment horizontal="left" vertical="top" wrapText="1" indent="1"/>
      <protection locked="0"/>
    </xf>
    <xf numFmtId="0" fontId="0" fillId="10" borderId="45" xfId="0" applyFill="1" applyBorder="1" applyAlignment="1" applyProtection="1">
      <alignment horizontal="left" vertical="top" wrapText="1" indent="1"/>
      <protection locked="0"/>
    </xf>
    <xf numFmtId="0" fontId="0" fillId="0" borderId="1" xfId="0" applyBorder="1" applyAlignment="1" applyProtection="1">
      <alignment horizontal="left" vertical="top" wrapText="1" indent="1"/>
      <protection locked="0"/>
    </xf>
    <xf numFmtId="0" fontId="0" fillId="0" borderId="10" xfId="0" applyBorder="1" applyAlignment="1" applyProtection="1">
      <alignment horizontal="left" vertical="top" wrapText="1" indent="1"/>
      <protection locked="0"/>
    </xf>
    <xf numFmtId="0" fontId="3" fillId="6" borderId="20" xfId="0" applyFont="1" applyFill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2" fillId="2" borderId="20" xfId="0" applyFont="1" applyFill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10" borderId="33" xfId="0" applyFill="1" applyBorder="1" applyAlignment="1" applyProtection="1">
      <alignment horizontal="left" vertical="top" wrapText="1" indent="1"/>
      <protection locked="0"/>
    </xf>
    <xf numFmtId="0" fontId="0" fillId="10" borderId="34" xfId="0" applyFill="1" applyBorder="1" applyAlignment="1" applyProtection="1">
      <alignment horizontal="left" vertical="top" wrapText="1" indent="1"/>
      <protection locked="0"/>
    </xf>
    <xf numFmtId="0" fontId="0" fillId="11" borderId="39" xfId="0" applyFill="1" applyBorder="1" applyAlignment="1">
      <alignment horizontal="center" vertical="top" wrapText="1"/>
    </xf>
    <xf numFmtId="0" fontId="0" fillId="11" borderId="31" xfId="0" applyFill="1" applyBorder="1" applyAlignment="1">
      <alignment horizontal="center" vertical="top" wrapText="1"/>
    </xf>
    <xf numFmtId="0" fontId="0" fillId="11" borderId="41" xfId="0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textRotation="90" wrapText="1"/>
    </xf>
    <xf numFmtId="0" fontId="0" fillId="0" borderId="18" xfId="0" applyBorder="1" applyAlignment="1">
      <alignment horizontal="center" vertical="top" textRotation="90" wrapText="1"/>
    </xf>
    <xf numFmtId="0" fontId="2" fillId="2" borderId="16" xfId="0" applyFont="1" applyFill="1" applyBorder="1" applyAlignment="1">
      <alignment horizontal="center" vertical="top" textRotation="90" wrapText="1"/>
    </xf>
    <xf numFmtId="0" fontId="0" fillId="0" borderId="27" xfId="0" applyBorder="1" applyAlignment="1">
      <alignment horizontal="center" vertical="top" textRotation="90" wrapText="1"/>
    </xf>
    <xf numFmtId="0" fontId="2" fillId="2" borderId="27" xfId="0" applyFont="1" applyFill="1" applyBorder="1" applyAlignment="1">
      <alignment horizontal="center" vertical="top" textRotation="90" wrapText="1"/>
    </xf>
    <xf numFmtId="0" fontId="0" fillId="9" borderId="20" xfId="0" applyFill="1" applyBorder="1" applyAlignment="1">
      <alignment horizontal="center" vertical="top" textRotation="90" wrapText="1"/>
    </xf>
    <xf numFmtId="0" fontId="0" fillId="9" borderId="18" xfId="0" applyFill="1" applyBorder="1" applyAlignment="1">
      <alignment horizontal="center" vertical="top" textRotation="90" wrapText="1"/>
    </xf>
    <xf numFmtId="0" fontId="0" fillId="0" borderId="25" xfId="0" applyBorder="1" applyAlignment="1">
      <alignment horizontal="center" vertical="top" textRotation="90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10" borderId="11" xfId="0" applyFill="1" applyBorder="1" applyAlignment="1" applyProtection="1">
      <alignment horizontal="left" vertical="top" wrapText="1" indent="1"/>
      <protection locked="0"/>
    </xf>
    <xf numFmtId="0" fontId="0" fillId="10" borderId="46" xfId="0" applyFill="1" applyBorder="1" applyAlignment="1" applyProtection="1">
      <alignment horizontal="left" vertical="top" wrapText="1" indent="1"/>
      <protection locked="0"/>
    </xf>
    <xf numFmtId="0" fontId="0" fillId="0" borderId="37" xfId="0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alignment horizontal="left" vertical="top" wrapText="1" indent="1"/>
      <protection locked="0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33" xfId="0" applyFont="1" applyBorder="1" applyAlignment="1">
      <alignment horizontal="left" vertical="top" wrapText="1" indent="1"/>
    </xf>
    <xf numFmtId="0" fontId="2" fillId="0" borderId="34" xfId="0" applyFont="1" applyBorder="1" applyAlignment="1">
      <alignment horizontal="left" vertical="top" wrapText="1" indent="1"/>
    </xf>
    <xf numFmtId="0" fontId="2" fillId="0" borderId="39" xfId="0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0" fillId="3" borderId="7" xfId="0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center" vertical="top" textRotation="90" wrapText="1"/>
    </xf>
    <xf numFmtId="0" fontId="0" fillId="0" borderId="6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10" borderId="39" xfId="0" applyFill="1" applyBorder="1" applyAlignment="1" applyProtection="1">
      <alignment horizontal="left" vertical="top" wrapText="1" indent="1"/>
      <protection locked="0"/>
    </xf>
    <xf numFmtId="0" fontId="0" fillId="10" borderId="31" xfId="0" applyFill="1" applyBorder="1" applyAlignment="1" applyProtection="1">
      <alignment horizontal="left" vertical="top" wrapText="1" indent="1"/>
      <protection locked="0"/>
    </xf>
    <xf numFmtId="0" fontId="0" fillId="0" borderId="31" xfId="0" applyBorder="1" applyAlignment="1" applyProtection="1">
      <alignment horizontal="left" vertical="top" wrapText="1" indent="1"/>
      <protection locked="0"/>
    </xf>
    <xf numFmtId="0" fontId="0" fillId="0" borderId="41" xfId="0" applyBorder="1" applyAlignment="1" applyProtection="1">
      <alignment horizontal="left" vertical="top" wrapText="1" indent="1"/>
      <protection locked="0"/>
    </xf>
    <xf numFmtId="0" fontId="0" fillId="9" borderId="33" xfId="0" applyFill="1" applyBorder="1" applyAlignment="1" applyProtection="1">
      <alignment horizontal="left" vertical="top" wrapText="1" indent="1"/>
      <protection locked="0"/>
    </xf>
    <xf numFmtId="0" fontId="0" fillId="0" borderId="34" xfId="0" applyBorder="1" applyAlignment="1">
      <alignment horizontal="left" vertical="top" wrapText="1" indent="1"/>
    </xf>
    <xf numFmtId="0" fontId="0" fillId="0" borderId="45" xfId="0" applyBorder="1" applyAlignment="1">
      <alignment horizontal="left" vertical="top" wrapText="1" indent="1"/>
    </xf>
  </cellXfs>
  <cellStyles count="4">
    <cellStyle name="Currency 2" xfId="3" xr:uid="{8CDB9886-43FB-4666-888C-6AB5EE499661}"/>
    <cellStyle name="Normal 2" xfId="2" xr:uid="{B87CF670-E221-48A6-A14A-1169B568ED5B}"/>
    <cellStyle name="Standaard" xfId="0" builtinId="0" customBuiltin="1"/>
    <cellStyle name="Standaard 2" xfId="1" xr:uid="{1322AFAE-654B-4741-8F8A-DB6C8F7A117B}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</xdr:colOff>
      <xdr:row>35</xdr:row>
      <xdr:rowOff>102870</xdr:rowOff>
    </xdr:from>
    <xdr:to>
      <xdr:col>29</xdr:col>
      <xdr:colOff>330043</xdr:colOff>
      <xdr:row>61</xdr:row>
      <xdr:rowOff>46673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52FE30-E871-46C4-AA24-DC142D4BA4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3805714"/>
          <a:ext cx="11238549" cy="4277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001E-4A93-4D07-8EAF-8D0DF1E01A59}">
  <sheetPr>
    <pageSetUpPr fitToPage="1"/>
  </sheetPr>
  <dimension ref="A1:BA128"/>
  <sheetViews>
    <sheetView tabSelected="1" topLeftCell="AD106" zoomScale="80" zoomScaleNormal="80" workbookViewId="0">
      <selection activeCell="AM124" sqref="AM124"/>
    </sheetView>
  </sheetViews>
  <sheetFormatPr defaultColWidth="9.08984375" defaultRowHeight="12.5" outlineLevelRow="1" outlineLevelCol="1"/>
  <cols>
    <col min="1" max="1" width="16.36328125" style="2" customWidth="1"/>
    <col min="2" max="2" width="12.6328125" style="2" customWidth="1"/>
    <col min="3" max="3" width="10.6328125" style="2" customWidth="1"/>
    <col min="4" max="4" width="9.453125" style="2" bestFit="1" customWidth="1"/>
    <col min="5" max="5" width="5.6328125" style="3" customWidth="1"/>
    <col min="6" max="6" width="8.36328125" style="3" customWidth="1"/>
    <col min="7" max="9" width="5.6328125" style="3" customWidth="1"/>
    <col min="10" max="30" width="5.6328125" style="3" customWidth="1" outlineLevel="1"/>
    <col min="31" max="33" width="5.6328125" style="3" customWidth="1"/>
    <col min="34" max="34" width="9.453125" style="4" customWidth="1"/>
    <col min="35" max="35" width="11.453125" style="4" customWidth="1"/>
    <col min="36" max="36" width="11.6328125" style="4" customWidth="1"/>
    <col min="37" max="37" width="17.90625" style="4" customWidth="1"/>
    <col min="38" max="38" width="6.54296875" style="3" bestFit="1" customWidth="1"/>
    <col min="39" max="39" width="14.90625" style="2" customWidth="1"/>
    <col min="40" max="40" width="3.453125" style="2" customWidth="1"/>
    <col min="41" max="41" width="8.36328125" style="3" customWidth="1"/>
    <col min="42" max="42" width="7" style="3" customWidth="1"/>
    <col min="43" max="43" width="2.54296875" style="3" customWidth="1"/>
    <col min="44" max="44" width="7" style="3" customWidth="1"/>
    <col min="45" max="45" width="9.453125" style="3" bestFit="1" customWidth="1"/>
    <col min="46" max="47" width="7" style="3" customWidth="1"/>
    <col min="48" max="48" width="9.08984375" style="43" bestFit="1" customWidth="1"/>
    <col min="49" max="49" width="6.6328125" style="43" bestFit="1" customWidth="1"/>
    <col min="50" max="50" width="8.90625" style="37" customWidth="1"/>
    <col min="51" max="51" width="2.54296875" style="2" customWidth="1"/>
    <col min="52" max="52" width="14.08984375" style="2" bestFit="1" customWidth="1"/>
    <col min="53" max="53" width="14.08984375" style="2" customWidth="1"/>
    <col min="54" max="16384" width="9.08984375" style="2"/>
  </cols>
  <sheetData>
    <row r="1" spans="1:49" ht="13">
      <c r="A1" s="211" t="s">
        <v>0</v>
      </c>
      <c r="B1" s="211"/>
      <c r="C1" s="211"/>
      <c r="D1" s="211"/>
      <c r="E1" s="211"/>
      <c r="F1" s="211"/>
      <c r="G1" s="211"/>
      <c r="H1" s="211"/>
      <c r="I1" s="177" t="s">
        <v>127</v>
      </c>
      <c r="AH1" s="3"/>
      <c r="AI1" s="3"/>
      <c r="AJ1" s="124"/>
      <c r="AK1" s="40" t="s">
        <v>1</v>
      </c>
    </row>
    <row r="2" spans="1:49">
      <c r="A2" s="211"/>
      <c r="B2" s="211"/>
      <c r="C2" s="211"/>
      <c r="D2" s="211"/>
      <c r="E2" s="211"/>
      <c r="F2" s="211"/>
      <c r="G2" s="211"/>
      <c r="H2" s="211"/>
      <c r="AH2" s="3"/>
      <c r="AI2" s="3"/>
      <c r="AJ2" s="104"/>
      <c r="AK2" s="40" t="s">
        <v>1</v>
      </c>
    </row>
    <row r="3" spans="1:49" ht="13.5" thickBot="1">
      <c r="A3" s="2" t="s">
        <v>2</v>
      </c>
      <c r="AJ3" s="107"/>
      <c r="AK3" s="40" t="s">
        <v>1</v>
      </c>
    </row>
    <row r="4" spans="1:49" ht="79.5" customHeight="1" thickBot="1">
      <c r="A4" s="155" t="s">
        <v>3</v>
      </c>
      <c r="B4" s="153" t="s">
        <v>4</v>
      </c>
      <c r="C4" s="154" t="s">
        <v>5</v>
      </c>
      <c r="D4" s="71" t="s">
        <v>6</v>
      </c>
      <c r="E4" s="215" t="s">
        <v>7</v>
      </c>
      <c r="F4" s="216"/>
      <c r="G4" s="221" t="s">
        <v>8</v>
      </c>
      <c r="H4" s="222"/>
      <c r="I4" s="224" t="s">
        <v>9</v>
      </c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6"/>
      <c r="AG4" s="226"/>
      <c r="AH4" s="226"/>
      <c r="AI4" s="227"/>
    </row>
    <row r="5" spans="1:49" ht="12.75" customHeight="1" thickBot="1">
      <c r="A5" s="94" t="s">
        <v>10</v>
      </c>
      <c r="B5" s="157"/>
      <c r="C5" s="164"/>
      <c r="D5" s="162"/>
      <c r="E5" s="217"/>
      <c r="F5" s="218"/>
      <c r="G5" s="223">
        <f>IF(MIN(E5:E33)="",0,MIN(E5:E33))</f>
        <v>0</v>
      </c>
      <c r="H5" s="222"/>
      <c r="I5" s="228" t="s">
        <v>9</v>
      </c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30"/>
      <c r="AG5" s="230"/>
      <c r="AH5" s="230"/>
      <c r="AI5" s="231"/>
      <c r="AK5" s="40" t="s">
        <v>11</v>
      </c>
      <c r="AL5" s="189"/>
      <c r="AM5" s="190"/>
      <c r="AN5" s="190"/>
      <c r="AO5" s="190"/>
      <c r="AP5" s="190"/>
      <c r="AQ5" s="190"/>
      <c r="AR5" s="182"/>
    </row>
    <row r="6" spans="1:49" ht="12.75" customHeight="1">
      <c r="A6" s="25" t="s">
        <v>10</v>
      </c>
      <c r="B6" s="158"/>
      <c r="C6" s="165"/>
      <c r="D6" s="162"/>
      <c r="E6" s="179"/>
      <c r="F6" s="180"/>
      <c r="G6" s="4"/>
      <c r="I6" s="181" t="s">
        <v>9</v>
      </c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3"/>
      <c r="AG6" s="183"/>
      <c r="AH6" s="183"/>
      <c r="AI6" s="184"/>
      <c r="AK6" s="40"/>
    </row>
    <row r="7" spans="1:49" ht="12.75" customHeight="1">
      <c r="A7" s="25" t="s">
        <v>10</v>
      </c>
      <c r="B7" s="158"/>
      <c r="C7" s="165"/>
      <c r="D7" s="162"/>
      <c r="E7" s="179"/>
      <c r="F7" s="180"/>
      <c r="G7" s="4"/>
      <c r="I7" s="181" t="s">
        <v>9</v>
      </c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3"/>
      <c r="AG7" s="183"/>
      <c r="AH7" s="183"/>
      <c r="AI7" s="184"/>
      <c r="AK7" s="40" t="s">
        <v>12</v>
      </c>
      <c r="AL7"/>
      <c r="AM7"/>
      <c r="AN7"/>
      <c r="AO7" s="152" t="s">
        <v>13</v>
      </c>
      <c r="AP7"/>
      <c r="AQ7"/>
      <c r="AR7"/>
      <c r="AS7"/>
      <c r="AT7"/>
      <c r="AU7"/>
      <c r="AV7"/>
      <c r="AW7"/>
    </row>
    <row r="8" spans="1:49" ht="12.75" customHeight="1">
      <c r="A8" s="25" t="s">
        <v>10</v>
      </c>
      <c r="B8" s="158"/>
      <c r="C8" s="165"/>
      <c r="D8" s="162"/>
      <c r="E8" s="179"/>
      <c r="F8" s="180"/>
      <c r="G8" s="4"/>
      <c r="I8" s="181" t="s">
        <v>9</v>
      </c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3"/>
      <c r="AG8" s="183"/>
      <c r="AH8" s="183"/>
      <c r="AI8" s="184"/>
      <c r="AJ8" s="2"/>
      <c r="AQ8"/>
      <c r="AR8"/>
      <c r="AS8"/>
      <c r="AT8"/>
      <c r="AU8"/>
      <c r="AV8"/>
    </row>
    <row r="9" spans="1:49" ht="12.75" customHeight="1">
      <c r="A9" s="25" t="s">
        <v>10</v>
      </c>
      <c r="B9" s="158"/>
      <c r="C9" s="165"/>
      <c r="D9" s="162"/>
      <c r="E9" s="179"/>
      <c r="F9" s="180"/>
      <c r="G9" s="4"/>
      <c r="I9" s="181" t="s">
        <v>9</v>
      </c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3"/>
      <c r="AG9" s="183"/>
      <c r="AH9" s="183"/>
      <c r="AI9" s="184"/>
      <c r="AK9" s="40" t="s">
        <v>14</v>
      </c>
      <c r="AL9"/>
      <c r="AM9"/>
      <c r="AN9"/>
      <c r="AO9" s="152" t="s">
        <v>13</v>
      </c>
      <c r="AP9"/>
      <c r="AQ9"/>
      <c r="AR9"/>
      <c r="AS9"/>
      <c r="AT9"/>
      <c r="AU9"/>
      <c r="AV9"/>
      <c r="AW9"/>
    </row>
    <row r="10" spans="1:49" ht="12.75" hidden="1" customHeight="1" outlineLevel="1">
      <c r="A10" s="25" t="s">
        <v>10</v>
      </c>
      <c r="B10" s="159"/>
      <c r="C10" s="166">
        <v>0</v>
      </c>
      <c r="D10" s="161"/>
      <c r="E10" s="179"/>
      <c r="F10" s="180"/>
      <c r="G10" s="4"/>
      <c r="I10" s="181" t="s">
        <v>9</v>
      </c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3"/>
      <c r="AG10" s="183"/>
      <c r="AH10" s="183"/>
      <c r="AI10" s="184"/>
      <c r="AK10" s="40"/>
      <c r="AL10"/>
      <c r="AM10"/>
      <c r="AN10"/>
      <c r="AP10"/>
      <c r="AQ10"/>
      <c r="AR10"/>
      <c r="AS10"/>
      <c r="AT10"/>
      <c r="AU10"/>
      <c r="AV10"/>
      <c r="AW10"/>
    </row>
    <row r="11" spans="1:49" ht="12.75" hidden="1" customHeight="1" outlineLevel="1">
      <c r="A11" s="25" t="s">
        <v>10</v>
      </c>
      <c r="B11" s="159"/>
      <c r="C11" s="166">
        <v>0</v>
      </c>
      <c r="D11" s="162"/>
      <c r="E11" s="179"/>
      <c r="F11" s="180"/>
      <c r="G11" s="4"/>
      <c r="I11" s="181" t="s">
        <v>9</v>
      </c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3"/>
      <c r="AG11" s="183"/>
      <c r="AH11" s="183"/>
      <c r="AI11" s="184"/>
      <c r="AK11" s="40" t="s">
        <v>15</v>
      </c>
      <c r="AL11"/>
      <c r="AM11"/>
      <c r="AN11"/>
      <c r="AO11" s="152" t="s">
        <v>13</v>
      </c>
      <c r="AP11"/>
    </row>
    <row r="12" spans="1:49" ht="12.75" hidden="1" customHeight="1" outlineLevel="1">
      <c r="A12" s="25" t="s">
        <v>10</v>
      </c>
      <c r="B12" s="158"/>
      <c r="C12" s="165">
        <v>0</v>
      </c>
      <c r="D12" s="162"/>
      <c r="E12" s="179"/>
      <c r="F12" s="180"/>
      <c r="G12" s="4"/>
      <c r="I12" s="181" t="s">
        <v>9</v>
      </c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3"/>
      <c r="AG12" s="183"/>
      <c r="AH12" s="183"/>
      <c r="AI12" s="184"/>
      <c r="AJ12" s="2"/>
      <c r="AK12" s="40"/>
    </row>
    <row r="13" spans="1:49" ht="12.75" hidden="1" customHeight="1" outlineLevel="1">
      <c r="A13" s="25" t="s">
        <v>10</v>
      </c>
      <c r="B13" s="159"/>
      <c r="C13" s="166">
        <v>0</v>
      </c>
      <c r="D13" s="162"/>
      <c r="E13" s="179"/>
      <c r="F13" s="180"/>
      <c r="G13" s="4"/>
      <c r="I13" s="181" t="s">
        <v>9</v>
      </c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3"/>
      <c r="AG13" s="183"/>
      <c r="AH13" s="183"/>
      <c r="AI13" s="184"/>
      <c r="AK13" s="40"/>
      <c r="AL13" s="2"/>
    </row>
    <row r="14" spans="1:49" ht="12.75" hidden="1" customHeight="1" outlineLevel="1">
      <c r="A14" s="25" t="s">
        <v>10</v>
      </c>
      <c r="B14" s="158"/>
      <c r="C14" s="165">
        <v>0</v>
      </c>
      <c r="D14" s="162"/>
      <c r="E14" s="179"/>
      <c r="F14" s="180"/>
      <c r="G14" s="4"/>
      <c r="I14" s="181" t="s">
        <v>9</v>
      </c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3"/>
      <c r="AG14" s="183"/>
      <c r="AH14" s="183"/>
      <c r="AI14" s="184"/>
    </row>
    <row r="15" spans="1:49" ht="12.75" hidden="1" customHeight="1" outlineLevel="1">
      <c r="A15" s="25" t="s">
        <v>10</v>
      </c>
      <c r="B15" s="159"/>
      <c r="C15" s="166">
        <v>0</v>
      </c>
      <c r="D15" s="162"/>
      <c r="E15" s="179"/>
      <c r="F15" s="180"/>
      <c r="G15" s="4"/>
      <c r="I15" s="181" t="s">
        <v>9</v>
      </c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3"/>
      <c r="AG15" s="183"/>
      <c r="AH15" s="183"/>
      <c r="AI15" s="184"/>
      <c r="AK15" s="40"/>
    </row>
    <row r="16" spans="1:49" ht="12.75" hidden="1" customHeight="1" outlineLevel="1">
      <c r="A16" s="25" t="s">
        <v>10</v>
      </c>
      <c r="B16" s="158"/>
      <c r="C16" s="165">
        <v>0</v>
      </c>
      <c r="D16" s="162"/>
      <c r="E16" s="179"/>
      <c r="F16" s="180"/>
      <c r="G16" s="4"/>
      <c r="I16" s="181" t="s">
        <v>9</v>
      </c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3"/>
      <c r="AG16" s="183"/>
      <c r="AH16" s="183"/>
      <c r="AI16" s="184"/>
      <c r="AJ16" s="2"/>
      <c r="AK16" s="40"/>
    </row>
    <row r="17" spans="1:42" ht="12.75" hidden="1" customHeight="1" outlineLevel="1">
      <c r="A17" s="25" t="s">
        <v>10</v>
      </c>
      <c r="B17" s="159"/>
      <c r="C17" s="166">
        <v>0</v>
      </c>
      <c r="D17" s="162"/>
      <c r="E17" s="179"/>
      <c r="F17" s="180"/>
      <c r="G17" s="4"/>
      <c r="I17" s="181" t="s">
        <v>9</v>
      </c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3"/>
      <c r="AG17" s="183"/>
      <c r="AH17" s="183"/>
      <c r="AI17" s="184"/>
      <c r="AK17" s="40"/>
      <c r="AL17" s="2"/>
    </row>
    <row r="18" spans="1:42" ht="12.75" hidden="1" customHeight="1" outlineLevel="1">
      <c r="A18" s="25" t="s">
        <v>10</v>
      </c>
      <c r="B18" s="158"/>
      <c r="C18" s="165">
        <v>0</v>
      </c>
      <c r="D18" s="162"/>
      <c r="E18" s="179"/>
      <c r="F18" s="180"/>
      <c r="G18" s="4"/>
      <c r="I18" s="181" t="s">
        <v>9</v>
      </c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3"/>
      <c r="AG18" s="183"/>
      <c r="AH18" s="183"/>
      <c r="AI18" s="184"/>
      <c r="AK18" s="40"/>
    </row>
    <row r="19" spans="1:42" ht="12.75" hidden="1" customHeight="1" outlineLevel="1">
      <c r="A19" s="25" t="s">
        <v>10</v>
      </c>
      <c r="B19" s="159"/>
      <c r="C19" s="166">
        <v>0</v>
      </c>
      <c r="D19" s="162"/>
      <c r="E19" s="179"/>
      <c r="F19" s="180"/>
      <c r="G19" s="4"/>
      <c r="I19" s="181" t="s">
        <v>9</v>
      </c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3"/>
      <c r="AG19" s="183"/>
      <c r="AH19" s="183"/>
      <c r="AI19" s="184"/>
      <c r="AK19" s="40"/>
    </row>
    <row r="20" spans="1:42" ht="14.25" hidden="1" customHeight="1" outlineLevel="1">
      <c r="A20" s="25" t="s">
        <v>10</v>
      </c>
      <c r="B20" s="158"/>
      <c r="C20" s="165">
        <v>0</v>
      </c>
      <c r="D20" s="162"/>
      <c r="E20" s="179"/>
      <c r="F20" s="180"/>
      <c r="G20" s="4"/>
      <c r="I20" s="181" t="s">
        <v>9</v>
      </c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3"/>
      <c r="AG20" s="183"/>
      <c r="AH20" s="183"/>
      <c r="AI20" s="184"/>
      <c r="AJ20" s="2"/>
      <c r="AK20" s="40"/>
    </row>
    <row r="21" spans="1:42" ht="12.75" hidden="1" customHeight="1" outlineLevel="1">
      <c r="A21" s="25" t="s">
        <v>10</v>
      </c>
      <c r="B21" s="159"/>
      <c r="C21" s="166">
        <v>0</v>
      </c>
      <c r="D21" s="162"/>
      <c r="E21" s="179"/>
      <c r="F21" s="180"/>
      <c r="G21" s="4"/>
      <c r="I21" s="181" t="s">
        <v>9</v>
      </c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3"/>
      <c r="AG21" s="183"/>
      <c r="AH21" s="183"/>
      <c r="AI21" s="184"/>
      <c r="AK21" s="40"/>
      <c r="AL21" s="2"/>
    </row>
    <row r="22" spans="1:42" ht="12.75" hidden="1" customHeight="1" outlineLevel="1">
      <c r="A22" s="25" t="s">
        <v>10</v>
      </c>
      <c r="B22" s="158"/>
      <c r="C22" s="165">
        <v>0</v>
      </c>
      <c r="D22" s="162"/>
      <c r="E22" s="179"/>
      <c r="F22" s="180"/>
      <c r="G22" s="4"/>
      <c r="I22" s="181" t="s">
        <v>9</v>
      </c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3"/>
      <c r="AG22" s="183"/>
      <c r="AH22" s="183"/>
      <c r="AI22" s="184"/>
      <c r="AK22" s="40"/>
    </row>
    <row r="23" spans="1:42" ht="12.75" hidden="1" customHeight="1" outlineLevel="1">
      <c r="A23" s="25" t="s">
        <v>10</v>
      </c>
      <c r="B23" s="159"/>
      <c r="C23" s="166">
        <v>0</v>
      </c>
      <c r="D23" s="162"/>
      <c r="E23" s="179"/>
      <c r="F23" s="180"/>
      <c r="G23" s="4"/>
      <c r="I23" s="181" t="s">
        <v>9</v>
      </c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3"/>
      <c r="AG23" s="183"/>
      <c r="AH23" s="183"/>
      <c r="AI23" s="184"/>
      <c r="AK23" s="40"/>
    </row>
    <row r="24" spans="1:42" ht="12.75" hidden="1" customHeight="1" outlineLevel="1">
      <c r="A24" s="25" t="s">
        <v>10</v>
      </c>
      <c r="B24" s="159"/>
      <c r="C24" s="165">
        <v>0</v>
      </c>
      <c r="D24" s="162"/>
      <c r="E24" s="179"/>
      <c r="F24" s="180"/>
      <c r="G24" s="4"/>
      <c r="I24" s="181" t="s">
        <v>9</v>
      </c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3"/>
      <c r="AG24" s="183"/>
      <c r="AH24" s="183"/>
      <c r="AI24" s="184"/>
      <c r="AJ24" s="2"/>
      <c r="AK24" s="40"/>
    </row>
    <row r="25" spans="1:42" ht="12.75" hidden="1" customHeight="1" outlineLevel="1">
      <c r="A25" s="25" t="s">
        <v>10</v>
      </c>
      <c r="B25" s="159"/>
      <c r="C25" s="166">
        <v>0</v>
      </c>
      <c r="D25" s="162"/>
      <c r="E25" s="179"/>
      <c r="F25" s="180"/>
      <c r="G25" s="4"/>
      <c r="I25" s="181" t="s">
        <v>9</v>
      </c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3"/>
      <c r="AG25" s="183"/>
      <c r="AH25" s="183"/>
      <c r="AI25" s="184"/>
      <c r="AK25" s="40"/>
      <c r="AL25" s="2"/>
    </row>
    <row r="26" spans="1:42" ht="12.75" hidden="1" customHeight="1" outlineLevel="1">
      <c r="A26" s="25" t="s">
        <v>10</v>
      </c>
      <c r="B26" s="158"/>
      <c r="C26" s="165">
        <v>0</v>
      </c>
      <c r="D26" s="162"/>
      <c r="E26" s="179"/>
      <c r="F26" s="180"/>
      <c r="G26" s="4"/>
      <c r="I26" s="181" t="s">
        <v>9</v>
      </c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3"/>
      <c r="AG26" s="183"/>
      <c r="AH26" s="183"/>
      <c r="AI26" s="184"/>
      <c r="AK26" s="40"/>
    </row>
    <row r="27" spans="1:42" ht="12.75" hidden="1" customHeight="1" outlineLevel="1">
      <c r="A27" s="25" t="s">
        <v>10</v>
      </c>
      <c r="B27" s="159"/>
      <c r="C27" s="166">
        <v>0</v>
      </c>
      <c r="D27" s="162"/>
      <c r="E27" s="179"/>
      <c r="F27" s="180"/>
      <c r="G27" s="4"/>
      <c r="I27" s="181" t="s">
        <v>9</v>
      </c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3"/>
      <c r="AG27" s="183"/>
      <c r="AH27" s="183"/>
      <c r="AI27" s="184"/>
      <c r="AK27" s="40"/>
    </row>
    <row r="28" spans="1:42" ht="12.75" hidden="1" customHeight="1" outlineLevel="1">
      <c r="A28" s="25" t="s">
        <v>10</v>
      </c>
      <c r="B28" s="158"/>
      <c r="C28" s="165">
        <v>0</v>
      </c>
      <c r="D28" s="162"/>
      <c r="E28" s="179"/>
      <c r="F28" s="180"/>
      <c r="G28" s="4"/>
      <c r="I28" s="181" t="s">
        <v>9</v>
      </c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3"/>
      <c r="AG28" s="183"/>
      <c r="AH28" s="183"/>
      <c r="AI28" s="184"/>
      <c r="AJ28" s="2"/>
      <c r="AK28" s="40"/>
    </row>
    <row r="29" spans="1:42" ht="12.75" hidden="1" customHeight="1" outlineLevel="1">
      <c r="A29" s="25" t="s">
        <v>10</v>
      </c>
      <c r="B29" s="159"/>
      <c r="C29" s="166">
        <v>0</v>
      </c>
      <c r="D29" s="162"/>
      <c r="E29" s="179"/>
      <c r="F29" s="180"/>
      <c r="G29" s="4"/>
      <c r="I29" s="181" t="s">
        <v>9</v>
      </c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3"/>
      <c r="AG29" s="183"/>
      <c r="AH29" s="183"/>
      <c r="AI29" s="184"/>
      <c r="AK29" s="40"/>
      <c r="AL29" s="2"/>
    </row>
    <row r="30" spans="1:42" ht="12.75" hidden="1" customHeight="1" outlineLevel="1">
      <c r="A30" s="25" t="s">
        <v>10</v>
      </c>
      <c r="B30" s="158"/>
      <c r="C30" s="165">
        <v>0</v>
      </c>
      <c r="D30" s="162"/>
      <c r="E30" s="179"/>
      <c r="F30" s="180"/>
      <c r="G30" s="4"/>
      <c r="I30" s="181" t="s">
        <v>9</v>
      </c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3"/>
      <c r="AG30" s="183"/>
      <c r="AH30" s="183"/>
      <c r="AI30" s="184"/>
      <c r="AK30" s="40"/>
    </row>
    <row r="31" spans="1:42" ht="13.5" customHeight="1" collapsed="1">
      <c r="A31" s="25" t="s">
        <v>16</v>
      </c>
      <c r="B31" s="158"/>
      <c r="C31" s="165"/>
      <c r="D31" s="162"/>
      <c r="E31" s="179"/>
      <c r="F31" s="180"/>
      <c r="G31" s="4"/>
      <c r="I31" s="181" t="s">
        <v>9</v>
      </c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3"/>
      <c r="AG31" s="183"/>
      <c r="AH31" s="183"/>
      <c r="AI31" s="184"/>
      <c r="AJ31" s="2"/>
      <c r="AK31" s="40"/>
    </row>
    <row r="32" spans="1:42" ht="12.75" customHeight="1">
      <c r="A32" s="25" t="s">
        <v>16</v>
      </c>
      <c r="B32" s="158"/>
      <c r="C32" s="165"/>
      <c r="D32" s="162"/>
      <c r="E32" s="179"/>
      <c r="F32" s="180"/>
      <c r="G32" s="2"/>
      <c r="H32" s="2"/>
      <c r="I32" s="181" t="s">
        <v>9</v>
      </c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3"/>
      <c r="AG32" s="183"/>
      <c r="AH32" s="183"/>
      <c r="AI32" s="184"/>
      <c r="AJ32" s="2"/>
      <c r="AK32" s="40" t="s">
        <v>15</v>
      </c>
      <c r="AL32"/>
      <c r="AM32"/>
      <c r="AN32"/>
      <c r="AO32" s="152" t="s">
        <v>13</v>
      </c>
      <c r="AP32"/>
    </row>
    <row r="33" spans="1:41" ht="13.5" customHeight="1" thickBot="1">
      <c r="A33" s="25" t="s">
        <v>16</v>
      </c>
      <c r="B33" s="160"/>
      <c r="C33" s="165"/>
      <c r="D33" s="163"/>
      <c r="E33" s="219"/>
      <c r="F33" s="220"/>
      <c r="G33" s="2"/>
      <c r="H33" s="2"/>
      <c r="I33" s="204" t="s">
        <v>9</v>
      </c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6"/>
      <c r="AG33" s="206"/>
      <c r="AH33" s="206"/>
      <c r="AI33" s="207"/>
      <c r="AJ33" s="2"/>
      <c r="AK33" s="40"/>
      <c r="AL33" s="2"/>
    </row>
    <row r="34" spans="1:41" ht="54.75" customHeight="1" thickBot="1">
      <c r="A34" s="156" t="s">
        <v>17</v>
      </c>
      <c r="C34" s="96"/>
      <c r="AG34" s="19"/>
      <c r="AI34" s="16"/>
    </row>
    <row r="35" spans="1:41">
      <c r="A35" s="120" t="s">
        <v>18</v>
      </c>
      <c r="B35" s="120"/>
      <c r="C35" s="120"/>
      <c r="D35" s="120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AL35" s="2"/>
      <c r="AO35" s="152" t="s">
        <v>13</v>
      </c>
    </row>
    <row r="59" spans="5:50">
      <c r="E59" s="119" cm="1">
        <f t="array" ref="E59:AD59">TRANSPOSE(D5:D30)</f>
        <v>0</v>
      </c>
      <c r="F59" s="119">
        <v>0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v>0</v>
      </c>
      <c r="R59" s="119">
        <v>0</v>
      </c>
      <c r="S59" s="119">
        <v>0</v>
      </c>
      <c r="T59" s="119">
        <v>0</v>
      </c>
      <c r="U59" s="119">
        <v>0</v>
      </c>
      <c r="V59" s="119">
        <v>0</v>
      </c>
      <c r="W59" s="119">
        <v>0</v>
      </c>
      <c r="X59" s="119">
        <v>0</v>
      </c>
      <c r="Y59" s="119">
        <v>0</v>
      </c>
      <c r="Z59" s="119">
        <v>0</v>
      </c>
      <c r="AA59" s="119">
        <v>0</v>
      </c>
      <c r="AB59" s="119">
        <v>0</v>
      </c>
      <c r="AC59" s="119">
        <v>0</v>
      </c>
      <c r="AD59" s="119">
        <v>0</v>
      </c>
    </row>
    <row r="60" spans="5:50">
      <c r="E60" s="119" cm="1">
        <f t="array" ref="E60:AD60">TRANSPOSE(C5:C30)</f>
        <v>0</v>
      </c>
      <c r="F60" s="119">
        <v>0</v>
      </c>
      <c r="G60" s="119">
        <v>0</v>
      </c>
      <c r="H60" s="119">
        <v>0</v>
      </c>
      <c r="I60" s="119">
        <v>0</v>
      </c>
      <c r="J60" s="119">
        <v>0</v>
      </c>
      <c r="K60" s="119">
        <v>0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v>0</v>
      </c>
      <c r="R60" s="119">
        <v>0</v>
      </c>
      <c r="S60" s="119">
        <v>0</v>
      </c>
      <c r="T60" s="119">
        <v>0</v>
      </c>
      <c r="U60" s="119">
        <v>0</v>
      </c>
      <c r="V60" s="119">
        <v>0</v>
      </c>
      <c r="W60" s="119">
        <v>0</v>
      </c>
      <c r="X60" s="119">
        <v>0</v>
      </c>
      <c r="Y60" s="119">
        <v>0</v>
      </c>
      <c r="Z60" s="119">
        <v>0</v>
      </c>
      <c r="AA60" s="119">
        <v>0</v>
      </c>
      <c r="AB60" s="119">
        <v>0</v>
      </c>
      <c r="AC60" s="119">
        <v>0</v>
      </c>
      <c r="AD60" s="119">
        <v>0</v>
      </c>
    </row>
    <row r="63" spans="5:50" ht="13" thickBot="1">
      <c r="AH63" s="2"/>
      <c r="AI63" s="2"/>
      <c r="AJ63" s="2"/>
      <c r="AL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5:50" ht="13" thickBot="1"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H64" s="95"/>
      <c r="AI64" s="95"/>
      <c r="AJ64" s="95"/>
      <c r="AR64" s="191" t="s">
        <v>19</v>
      </c>
      <c r="AS64" s="192"/>
      <c r="AT64" s="192"/>
      <c r="AU64" s="192"/>
      <c r="AV64" s="192"/>
      <c r="AW64" s="192"/>
      <c r="AX64" s="193"/>
    </row>
    <row r="65" spans="1:53" ht="25.5" thickBot="1"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H65" s="82" t="s">
        <v>20</v>
      </c>
      <c r="AI65" s="82" t="s">
        <v>21</v>
      </c>
      <c r="AJ65" s="82" t="s">
        <v>22</v>
      </c>
      <c r="AO65" s="199" t="s">
        <v>23</v>
      </c>
      <c r="AP65" s="199" t="s">
        <v>24</v>
      </c>
      <c r="AR65" s="74" t="s">
        <v>25</v>
      </c>
      <c r="AS65" s="75" t="s">
        <v>26</v>
      </c>
      <c r="AT65" s="75" t="s">
        <v>27</v>
      </c>
      <c r="AU65" s="75" t="s">
        <v>28</v>
      </c>
      <c r="AV65" s="176" t="s">
        <v>29</v>
      </c>
      <c r="AW65" s="176" t="s">
        <v>30</v>
      </c>
      <c r="AX65" s="64" t="s">
        <v>31</v>
      </c>
    </row>
    <row r="66" spans="1:53" ht="99" customHeight="1" thickBot="1">
      <c r="A66" s="187" t="s">
        <v>32</v>
      </c>
      <c r="B66" s="187" t="s">
        <v>33</v>
      </c>
      <c r="C66" s="34" t="s">
        <v>34</v>
      </c>
      <c r="D66" s="87" t="s">
        <v>35</v>
      </c>
      <c r="E66" s="81" t="s">
        <v>36</v>
      </c>
      <c r="F66" s="34" t="s">
        <v>36</v>
      </c>
      <c r="G66" s="34" t="s">
        <v>36</v>
      </c>
      <c r="H66" s="89" t="s">
        <v>36</v>
      </c>
      <c r="I66" s="88" t="s">
        <v>37</v>
      </c>
      <c r="J66" s="34" t="s">
        <v>36</v>
      </c>
      <c r="K66" s="34" t="s">
        <v>36</v>
      </c>
      <c r="L66" s="34" t="s">
        <v>36</v>
      </c>
      <c r="M66" s="34" t="s">
        <v>36</v>
      </c>
      <c r="N66" s="34" t="s">
        <v>36</v>
      </c>
      <c r="O66" s="34" t="s">
        <v>36</v>
      </c>
      <c r="P66" s="34" t="s">
        <v>36</v>
      </c>
      <c r="Q66" s="34" t="s">
        <v>36</v>
      </c>
      <c r="R66" s="34" t="s">
        <v>37</v>
      </c>
      <c r="S66" s="34" t="s">
        <v>36</v>
      </c>
      <c r="T66" s="34" t="s">
        <v>36</v>
      </c>
      <c r="U66" s="34" t="s">
        <v>36</v>
      </c>
      <c r="V66" s="34" t="s">
        <v>36</v>
      </c>
      <c r="W66" s="34" t="s">
        <v>36</v>
      </c>
      <c r="X66" s="34" t="s">
        <v>36</v>
      </c>
      <c r="Y66" s="34" t="s">
        <v>36</v>
      </c>
      <c r="Z66" s="34" t="s">
        <v>37</v>
      </c>
      <c r="AA66" s="34" t="s">
        <v>36</v>
      </c>
      <c r="AB66" s="34" t="s">
        <v>36</v>
      </c>
      <c r="AC66" s="34" t="s">
        <v>36</v>
      </c>
      <c r="AD66" s="34" t="s">
        <v>36</v>
      </c>
      <c r="AE66" s="89" t="s">
        <v>37</v>
      </c>
      <c r="AF66" s="89" t="s">
        <v>37</v>
      </c>
      <c r="AG66" s="89" t="s">
        <v>37</v>
      </c>
      <c r="AH66" s="194" t="s">
        <v>38</v>
      </c>
      <c r="AI66" s="196" t="s">
        <v>39</v>
      </c>
      <c r="AJ66" s="196" t="str">
        <f>+A34</f>
        <v>Overige pakketkosten per bord incl. verzendkosten</v>
      </c>
      <c r="AK66" s="196" t="s">
        <v>40</v>
      </c>
      <c r="AL66" s="194" t="s">
        <v>41</v>
      </c>
      <c r="AM66" s="194" t="s">
        <v>42</v>
      </c>
      <c r="AO66" s="200"/>
      <c r="AP66" s="200"/>
      <c r="AR66" s="172" t="s">
        <v>43</v>
      </c>
      <c r="AS66" s="173" t="s">
        <v>44</v>
      </c>
      <c r="AT66" s="174" t="s">
        <v>45</v>
      </c>
      <c r="AU66" s="173" t="s">
        <v>46</v>
      </c>
      <c r="AV66" s="175" t="s">
        <v>46</v>
      </c>
      <c r="AW66" s="76" t="s">
        <v>47</v>
      </c>
      <c r="AX66" s="77" t="s">
        <v>48</v>
      </c>
      <c r="AZ66" s="55" t="s">
        <v>49</v>
      </c>
      <c r="BA66" s="56" t="s">
        <v>50</v>
      </c>
    </row>
    <row r="67" spans="1:53" ht="74.25" customHeight="1" thickBot="1">
      <c r="A67" s="188"/>
      <c r="B67" s="188"/>
      <c r="C67" s="90" t="s">
        <v>51</v>
      </c>
      <c r="D67" s="91" t="s">
        <v>52</v>
      </c>
      <c r="E67" s="92" cm="1">
        <f t="array" ref="E67:AD67">TRANSPOSE(B5:B30)</f>
        <v>0</v>
      </c>
      <c r="F67" s="92">
        <v>0</v>
      </c>
      <c r="G67" s="93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2">
        <v>0</v>
      </c>
      <c r="W67" s="92">
        <v>0</v>
      </c>
      <c r="X67" s="92">
        <v>0</v>
      </c>
      <c r="Y67" s="92">
        <v>0</v>
      </c>
      <c r="Z67" s="92">
        <v>0</v>
      </c>
      <c r="AA67" s="92">
        <v>0</v>
      </c>
      <c r="AB67" s="92">
        <v>0</v>
      </c>
      <c r="AC67" s="92">
        <v>0</v>
      </c>
      <c r="AD67" s="92">
        <v>0</v>
      </c>
      <c r="AE67" s="92" cm="1">
        <f t="array" ref="AE67">+TRANSPOSE(B31)</f>
        <v>0</v>
      </c>
      <c r="AF67" s="92">
        <f>+B32</f>
        <v>0</v>
      </c>
      <c r="AG67" s="93">
        <f>+B33</f>
        <v>0</v>
      </c>
      <c r="AH67" s="195"/>
      <c r="AI67" s="197"/>
      <c r="AJ67" s="197"/>
      <c r="AK67" s="198"/>
      <c r="AL67" s="201"/>
      <c r="AM67" s="201"/>
      <c r="AO67" s="122" t="s">
        <v>53</v>
      </c>
      <c r="AP67" s="123" t="s">
        <v>53</v>
      </c>
      <c r="AR67" s="28"/>
      <c r="AS67" s="28"/>
      <c r="AT67" s="28"/>
      <c r="AU67" s="28"/>
      <c r="AV67" s="44"/>
      <c r="AW67" s="44"/>
      <c r="AX67" s="38"/>
      <c r="AZ67" s="30" t="s">
        <v>54</v>
      </c>
      <c r="BA67" s="31" t="s">
        <v>54</v>
      </c>
    </row>
    <row r="68" spans="1:53" ht="13" thickBot="1">
      <c r="A68" s="185" t="s">
        <v>55</v>
      </c>
      <c r="B68" s="12" t="s">
        <v>56</v>
      </c>
      <c r="C68" s="12">
        <v>320</v>
      </c>
      <c r="D68" s="78">
        <v>320</v>
      </c>
      <c r="E68" s="97"/>
      <c r="F68" s="98"/>
      <c r="G68" s="98"/>
      <c r="H68" s="98"/>
      <c r="I68" s="99"/>
      <c r="J68" s="100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101"/>
      <c r="AF68" s="101"/>
      <c r="AG68" s="102"/>
      <c r="AH68" s="125">
        <f t="shared" ref="AH68:AH99" si="0">SUMPRODUCT(E$60:AD$60,E68:AD68)</f>
        <v>0</v>
      </c>
      <c r="AI68" s="127">
        <f>+AE68*C$31+AF68*C$32+AG68*C$33</f>
        <v>0</v>
      </c>
      <c r="AJ68" s="116">
        <f t="shared" ref="AJ68:AJ99" si="1">+C$34</f>
        <v>0</v>
      </c>
      <c r="AK68" s="83">
        <f>+AJ68+AI68+AH68</f>
        <v>0</v>
      </c>
      <c r="AL68" s="86">
        <v>150</v>
      </c>
      <c r="AM68" s="9">
        <f>+AL68*AK68</f>
        <v>0</v>
      </c>
      <c r="AO68" s="30">
        <f>SUM(E68:H68)*AL68</f>
        <v>0</v>
      </c>
      <c r="AP68" s="31">
        <f>+AG68*AL68+SUM(I68:AG68)*AL68</f>
        <v>0</v>
      </c>
      <c r="AR68" s="59">
        <f t="shared" ref="AR68:AR99" si="2">SUMPRODUCT(E68:AD68,E$59:AD$59)</f>
        <v>0</v>
      </c>
      <c r="AS68" s="60">
        <f>+AE68*D$31+AF68*D$32+AG68*D$33</f>
        <v>0</v>
      </c>
      <c r="AT68" s="61" t="e">
        <f t="shared" ref="AT68:AT97" si="3">IF(+AR68/AS68&gt;=1,"FALSE",+AR68/AS68)</f>
        <v>#DIV/0!</v>
      </c>
      <c r="AU68" s="62">
        <f>IF(B68="Enkelzijdig",+C68/1000*D68/1000,(C68/1000*D68/1000)*2)</f>
        <v>0.1024</v>
      </c>
      <c r="AV68" s="63">
        <f>+AL68*AU68</f>
        <v>15.360000000000001</v>
      </c>
      <c r="AW68" s="63">
        <f>+AR68/AU68</f>
        <v>0</v>
      </c>
      <c r="AX68" s="64">
        <f>+AR68*AL68/1000</f>
        <v>0</v>
      </c>
      <c r="AZ68" s="57">
        <f>+AH68*AL68</f>
        <v>0</v>
      </c>
      <c r="BA68" s="13">
        <f t="shared" ref="BA68:BA119" si="4">+AL68*AI68</f>
        <v>0</v>
      </c>
    </row>
    <row r="69" spans="1:53" ht="13" thickBot="1">
      <c r="A69" s="186"/>
      <c r="B69" s="10" t="s">
        <v>57</v>
      </c>
      <c r="C69" s="12">
        <v>320</v>
      </c>
      <c r="D69" s="78">
        <v>320</v>
      </c>
      <c r="E69" s="103"/>
      <c r="F69" s="104"/>
      <c r="G69" s="104"/>
      <c r="H69" s="104"/>
      <c r="I69" s="105"/>
      <c r="J69" s="106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7"/>
      <c r="AF69" s="107"/>
      <c r="AG69" s="108"/>
      <c r="AH69" s="125">
        <f t="shared" si="0"/>
        <v>0</v>
      </c>
      <c r="AI69" s="127">
        <f t="shared" ref="AI69:AI119" si="5">+AE69*C$31+AF69*C$32+AG69*C$33</f>
        <v>0</v>
      </c>
      <c r="AJ69" s="117">
        <f t="shared" si="1"/>
        <v>0</v>
      </c>
      <c r="AK69" s="84">
        <f t="shared" ref="AK69:AK119" si="6">+AJ69+AI69+AH69</f>
        <v>0</v>
      </c>
      <c r="AL69" s="86">
        <v>430</v>
      </c>
      <c r="AM69" s="13">
        <f t="shared" ref="AM69" si="7">+AL69*AK69</f>
        <v>0</v>
      </c>
      <c r="AO69" s="30">
        <f t="shared" ref="AO69:AO119" si="8">SUM(E69:H69)*AL69</f>
        <v>0</v>
      </c>
      <c r="AP69" s="31">
        <f t="shared" ref="AP69:AP119" si="9">+AG69*AL69+SUM(I69:AG69)*AL69</f>
        <v>0</v>
      </c>
      <c r="AR69" s="30">
        <f t="shared" si="2"/>
        <v>0</v>
      </c>
      <c r="AS69" s="29">
        <f t="shared" ref="AS69:AS119" si="10">+AE69*D$31+AF69*D$32+AG69*D$33</f>
        <v>0</v>
      </c>
      <c r="AT69" s="42" t="e">
        <f t="shared" si="3"/>
        <v>#DIV/0!</v>
      </c>
      <c r="AU69" s="49">
        <f t="shared" ref="AU69:AU119" si="11">IF(B69="Enkelzijdig",+C69/1000*D69/1000,(C69/1000*D69/1000)*2)</f>
        <v>0.20480000000000001</v>
      </c>
      <c r="AV69" s="45">
        <f t="shared" ref="AV69:AV119" si="12">+AL69*AU69</f>
        <v>88.064000000000007</v>
      </c>
      <c r="AW69" s="45">
        <f t="shared" ref="AW69:AW119" si="13">+AR69/AU69</f>
        <v>0</v>
      </c>
      <c r="AX69" s="65">
        <f>+AR69*AL69/1000</f>
        <v>0</v>
      </c>
      <c r="AZ69" s="57">
        <f t="shared" ref="AZ69:AZ119" si="14">+AH69*AL69</f>
        <v>0</v>
      </c>
      <c r="BA69" s="13">
        <f t="shared" si="4"/>
        <v>0</v>
      </c>
    </row>
    <row r="70" spans="1:53" ht="13" thickBot="1">
      <c r="A70" s="185" t="s">
        <v>58</v>
      </c>
      <c r="B70" s="10" t="s">
        <v>56</v>
      </c>
      <c r="C70" s="10">
        <v>560</v>
      </c>
      <c r="D70" s="79">
        <v>320</v>
      </c>
      <c r="E70" s="103"/>
      <c r="F70" s="104"/>
      <c r="G70" s="104"/>
      <c r="H70" s="104"/>
      <c r="I70" s="105"/>
      <c r="J70" s="106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7"/>
      <c r="AF70" s="107"/>
      <c r="AG70" s="108"/>
      <c r="AH70" s="125">
        <f t="shared" si="0"/>
        <v>0</v>
      </c>
      <c r="AI70" s="127">
        <f t="shared" si="5"/>
        <v>0</v>
      </c>
      <c r="AJ70" s="117">
        <f t="shared" si="1"/>
        <v>0</v>
      </c>
      <c r="AK70" s="84">
        <f t="shared" si="6"/>
        <v>0</v>
      </c>
      <c r="AL70" s="86">
        <v>60</v>
      </c>
      <c r="AM70" s="13">
        <f t="shared" ref="AM70" si="15">+AL70*AK70</f>
        <v>0</v>
      </c>
      <c r="AO70" s="30">
        <f t="shared" si="8"/>
        <v>0</v>
      </c>
      <c r="AP70" s="31">
        <f t="shared" si="9"/>
        <v>0</v>
      </c>
      <c r="AR70" s="30">
        <f t="shared" si="2"/>
        <v>0</v>
      </c>
      <c r="AS70" s="29">
        <f t="shared" si="10"/>
        <v>0</v>
      </c>
      <c r="AT70" s="42" t="e">
        <f t="shared" si="3"/>
        <v>#DIV/0!</v>
      </c>
      <c r="AU70" s="49">
        <f t="shared" si="11"/>
        <v>0.17920000000000003</v>
      </c>
      <c r="AV70" s="45">
        <f t="shared" si="12"/>
        <v>10.752000000000002</v>
      </c>
      <c r="AW70" s="45">
        <f t="shared" si="13"/>
        <v>0</v>
      </c>
      <c r="AX70" s="65">
        <f t="shared" ref="AX70:AX118" si="16">+AR70*AL70/1000</f>
        <v>0</v>
      </c>
      <c r="AZ70" s="57">
        <f t="shared" si="14"/>
        <v>0</v>
      </c>
      <c r="BA70" s="13">
        <f t="shared" si="4"/>
        <v>0</v>
      </c>
    </row>
    <row r="71" spans="1:53" ht="13" thickBot="1">
      <c r="A71" s="186"/>
      <c r="B71" s="10" t="s">
        <v>57</v>
      </c>
      <c r="C71" s="10">
        <v>560</v>
      </c>
      <c r="D71" s="79">
        <v>320</v>
      </c>
      <c r="E71" s="103"/>
      <c r="F71" s="104"/>
      <c r="G71" s="104"/>
      <c r="H71" s="104"/>
      <c r="I71" s="105"/>
      <c r="J71" s="106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7"/>
      <c r="AF71" s="107"/>
      <c r="AG71" s="108"/>
      <c r="AH71" s="125">
        <f t="shared" si="0"/>
        <v>0</v>
      </c>
      <c r="AI71" s="127">
        <f t="shared" si="5"/>
        <v>0</v>
      </c>
      <c r="AJ71" s="117">
        <f t="shared" si="1"/>
        <v>0</v>
      </c>
      <c r="AK71" s="84">
        <f t="shared" si="6"/>
        <v>0</v>
      </c>
      <c r="AL71" s="86">
        <v>170</v>
      </c>
      <c r="AM71" s="13">
        <f t="shared" ref="AM71:AM119" si="17">+AL71*AK71</f>
        <v>0</v>
      </c>
      <c r="AO71" s="30">
        <f t="shared" si="8"/>
        <v>0</v>
      </c>
      <c r="AP71" s="31">
        <f t="shared" si="9"/>
        <v>0</v>
      </c>
      <c r="AR71" s="30">
        <f t="shared" si="2"/>
        <v>0</v>
      </c>
      <c r="AS71" s="29">
        <f t="shared" si="10"/>
        <v>0</v>
      </c>
      <c r="AT71" s="42" t="e">
        <f t="shared" si="3"/>
        <v>#DIV/0!</v>
      </c>
      <c r="AU71" s="49">
        <f t="shared" si="11"/>
        <v>0.35840000000000005</v>
      </c>
      <c r="AV71" s="45">
        <f t="shared" si="12"/>
        <v>60.928000000000011</v>
      </c>
      <c r="AW71" s="45">
        <f t="shared" si="13"/>
        <v>0</v>
      </c>
      <c r="AX71" s="65">
        <f t="shared" si="16"/>
        <v>0</v>
      </c>
      <c r="AZ71" s="57">
        <f t="shared" si="14"/>
        <v>0</v>
      </c>
      <c r="BA71" s="13">
        <f t="shared" si="4"/>
        <v>0</v>
      </c>
    </row>
    <row r="72" spans="1:53" ht="13" thickBot="1">
      <c r="A72" s="185" t="s">
        <v>59</v>
      </c>
      <c r="B72" s="10" t="s">
        <v>56</v>
      </c>
      <c r="C72" s="10">
        <v>560</v>
      </c>
      <c r="D72" s="79">
        <v>560</v>
      </c>
      <c r="E72" s="103"/>
      <c r="F72" s="104"/>
      <c r="G72" s="104"/>
      <c r="H72" s="104"/>
      <c r="I72" s="105"/>
      <c r="J72" s="106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7"/>
      <c r="AF72" s="107"/>
      <c r="AG72" s="108"/>
      <c r="AH72" s="125">
        <f t="shared" si="0"/>
        <v>0</v>
      </c>
      <c r="AI72" s="127">
        <f t="shared" si="5"/>
        <v>0</v>
      </c>
      <c r="AJ72" s="117">
        <f t="shared" si="1"/>
        <v>0</v>
      </c>
      <c r="AK72" s="84">
        <f t="shared" si="6"/>
        <v>0</v>
      </c>
      <c r="AL72" s="86">
        <v>850</v>
      </c>
      <c r="AM72" s="13">
        <f t="shared" si="17"/>
        <v>0</v>
      </c>
      <c r="AO72" s="30">
        <f t="shared" si="8"/>
        <v>0</v>
      </c>
      <c r="AP72" s="31">
        <f t="shared" si="9"/>
        <v>0</v>
      </c>
      <c r="AR72" s="30">
        <f t="shared" si="2"/>
        <v>0</v>
      </c>
      <c r="AS72" s="29">
        <f t="shared" si="10"/>
        <v>0</v>
      </c>
      <c r="AT72" s="42" t="e">
        <f t="shared" si="3"/>
        <v>#DIV/0!</v>
      </c>
      <c r="AU72" s="49">
        <f t="shared" si="11"/>
        <v>0.31360000000000005</v>
      </c>
      <c r="AV72" s="45">
        <f t="shared" si="12"/>
        <v>266.56000000000006</v>
      </c>
      <c r="AW72" s="45">
        <f t="shared" si="13"/>
        <v>0</v>
      </c>
      <c r="AX72" s="65">
        <f t="shared" si="16"/>
        <v>0</v>
      </c>
      <c r="AZ72" s="57">
        <f t="shared" si="14"/>
        <v>0</v>
      </c>
      <c r="BA72" s="13">
        <f t="shared" si="4"/>
        <v>0</v>
      </c>
    </row>
    <row r="73" spans="1:53" ht="13" thickBot="1">
      <c r="A73" s="186"/>
      <c r="B73" s="10" t="s">
        <v>57</v>
      </c>
      <c r="C73" s="10">
        <v>560</v>
      </c>
      <c r="D73" s="79">
        <v>560</v>
      </c>
      <c r="E73" s="103"/>
      <c r="F73" s="104"/>
      <c r="G73" s="104"/>
      <c r="H73" s="104"/>
      <c r="I73" s="105"/>
      <c r="J73" s="106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7"/>
      <c r="AF73" s="107"/>
      <c r="AG73" s="108"/>
      <c r="AH73" s="125">
        <f t="shared" si="0"/>
        <v>0</v>
      </c>
      <c r="AI73" s="127">
        <f t="shared" si="5"/>
        <v>0</v>
      </c>
      <c r="AJ73" s="117">
        <f t="shared" si="1"/>
        <v>0</v>
      </c>
      <c r="AK73" s="84">
        <f t="shared" si="6"/>
        <v>0</v>
      </c>
      <c r="AL73" s="86">
        <v>2580</v>
      </c>
      <c r="AM73" s="13">
        <f t="shared" si="17"/>
        <v>0</v>
      </c>
      <c r="AO73" s="30">
        <f t="shared" si="8"/>
        <v>0</v>
      </c>
      <c r="AP73" s="31">
        <f t="shared" si="9"/>
        <v>0</v>
      </c>
      <c r="AR73" s="30">
        <f t="shared" si="2"/>
        <v>0</v>
      </c>
      <c r="AS73" s="29">
        <f t="shared" si="10"/>
        <v>0</v>
      </c>
      <c r="AT73" s="42" t="e">
        <f t="shared" si="3"/>
        <v>#DIV/0!</v>
      </c>
      <c r="AU73" s="49">
        <f t="shared" si="11"/>
        <v>0.62720000000000009</v>
      </c>
      <c r="AV73" s="45">
        <f t="shared" si="12"/>
        <v>1618.1760000000002</v>
      </c>
      <c r="AW73" s="45">
        <f t="shared" si="13"/>
        <v>0</v>
      </c>
      <c r="AX73" s="65">
        <f t="shared" si="16"/>
        <v>0</v>
      </c>
      <c r="AZ73" s="57">
        <f t="shared" si="14"/>
        <v>0</v>
      </c>
      <c r="BA73" s="13">
        <f t="shared" si="4"/>
        <v>0</v>
      </c>
    </row>
    <row r="74" spans="1:53" ht="13" thickBot="1">
      <c r="A74" s="185" t="s">
        <v>60</v>
      </c>
      <c r="B74" s="10" t="s">
        <v>56</v>
      </c>
      <c r="C74" s="10">
        <v>740</v>
      </c>
      <c r="D74" s="79">
        <v>320</v>
      </c>
      <c r="E74" s="103"/>
      <c r="F74" s="104"/>
      <c r="G74" s="104"/>
      <c r="H74" s="104"/>
      <c r="I74" s="105"/>
      <c r="J74" s="106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7"/>
      <c r="AF74" s="107"/>
      <c r="AG74" s="108"/>
      <c r="AH74" s="125">
        <f t="shared" si="0"/>
        <v>0</v>
      </c>
      <c r="AI74" s="127">
        <f t="shared" si="5"/>
        <v>0</v>
      </c>
      <c r="AJ74" s="117">
        <f t="shared" si="1"/>
        <v>0</v>
      </c>
      <c r="AK74" s="84">
        <f t="shared" si="6"/>
        <v>0</v>
      </c>
      <c r="AL74" s="86">
        <v>90</v>
      </c>
      <c r="AM74" s="13">
        <f t="shared" si="17"/>
        <v>0</v>
      </c>
      <c r="AO74" s="30">
        <f t="shared" si="8"/>
        <v>0</v>
      </c>
      <c r="AP74" s="31">
        <f t="shared" si="9"/>
        <v>0</v>
      </c>
      <c r="AR74" s="30">
        <f t="shared" si="2"/>
        <v>0</v>
      </c>
      <c r="AS74" s="29">
        <f t="shared" si="10"/>
        <v>0</v>
      </c>
      <c r="AT74" s="42" t="e">
        <f t="shared" si="3"/>
        <v>#DIV/0!</v>
      </c>
      <c r="AU74" s="49">
        <f t="shared" si="11"/>
        <v>0.23680000000000001</v>
      </c>
      <c r="AV74" s="45">
        <f t="shared" si="12"/>
        <v>21.312000000000001</v>
      </c>
      <c r="AW74" s="45">
        <f t="shared" si="13"/>
        <v>0</v>
      </c>
      <c r="AX74" s="65">
        <f t="shared" si="16"/>
        <v>0</v>
      </c>
      <c r="AZ74" s="57">
        <f t="shared" si="14"/>
        <v>0</v>
      </c>
      <c r="BA74" s="13">
        <f t="shared" si="4"/>
        <v>0</v>
      </c>
    </row>
    <row r="75" spans="1:53" ht="13" thickBot="1">
      <c r="A75" s="186"/>
      <c r="B75" s="10" t="s">
        <v>57</v>
      </c>
      <c r="C75" s="10">
        <v>740</v>
      </c>
      <c r="D75" s="79">
        <v>320</v>
      </c>
      <c r="E75" s="103"/>
      <c r="F75" s="104"/>
      <c r="G75" s="104"/>
      <c r="H75" s="104"/>
      <c r="I75" s="105"/>
      <c r="J75" s="106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7"/>
      <c r="AF75" s="107"/>
      <c r="AG75" s="108"/>
      <c r="AH75" s="125">
        <f t="shared" si="0"/>
        <v>0</v>
      </c>
      <c r="AI75" s="127">
        <f t="shared" si="5"/>
        <v>0</v>
      </c>
      <c r="AJ75" s="117">
        <f t="shared" si="1"/>
        <v>0</v>
      </c>
      <c r="AK75" s="84">
        <f t="shared" si="6"/>
        <v>0</v>
      </c>
      <c r="AL75" s="86">
        <v>260</v>
      </c>
      <c r="AM75" s="13">
        <f t="shared" si="17"/>
        <v>0</v>
      </c>
      <c r="AO75" s="30">
        <f t="shared" si="8"/>
        <v>0</v>
      </c>
      <c r="AP75" s="31">
        <f t="shared" si="9"/>
        <v>0</v>
      </c>
      <c r="AR75" s="30">
        <f t="shared" si="2"/>
        <v>0</v>
      </c>
      <c r="AS75" s="29">
        <f t="shared" si="10"/>
        <v>0</v>
      </c>
      <c r="AT75" s="42" t="e">
        <f t="shared" si="3"/>
        <v>#DIV/0!</v>
      </c>
      <c r="AU75" s="49">
        <f t="shared" si="11"/>
        <v>0.47360000000000002</v>
      </c>
      <c r="AV75" s="45">
        <f t="shared" si="12"/>
        <v>123.13600000000001</v>
      </c>
      <c r="AW75" s="45">
        <f t="shared" si="13"/>
        <v>0</v>
      </c>
      <c r="AX75" s="65">
        <f t="shared" si="16"/>
        <v>0</v>
      </c>
      <c r="AZ75" s="57">
        <f t="shared" si="14"/>
        <v>0</v>
      </c>
      <c r="BA75" s="13">
        <f t="shared" si="4"/>
        <v>0</v>
      </c>
    </row>
    <row r="76" spans="1:53" ht="13" thickBot="1">
      <c r="A76" s="185" t="s">
        <v>61</v>
      </c>
      <c r="B76" s="10" t="s">
        <v>56</v>
      </c>
      <c r="C76" s="10">
        <v>740</v>
      </c>
      <c r="D76" s="79">
        <v>560</v>
      </c>
      <c r="E76" s="103"/>
      <c r="F76" s="104"/>
      <c r="G76" s="104"/>
      <c r="H76" s="104"/>
      <c r="I76" s="105"/>
      <c r="J76" s="106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7"/>
      <c r="AF76" s="107"/>
      <c r="AG76" s="108"/>
      <c r="AH76" s="125">
        <f t="shared" si="0"/>
        <v>0</v>
      </c>
      <c r="AI76" s="127">
        <f t="shared" si="5"/>
        <v>0</v>
      </c>
      <c r="AJ76" s="117">
        <f t="shared" si="1"/>
        <v>0</v>
      </c>
      <c r="AK76" s="84">
        <f t="shared" si="6"/>
        <v>0</v>
      </c>
      <c r="AL76" s="86">
        <v>145</v>
      </c>
      <c r="AM76" s="13">
        <f t="shared" si="17"/>
        <v>0</v>
      </c>
      <c r="AO76" s="30">
        <f t="shared" si="8"/>
        <v>0</v>
      </c>
      <c r="AP76" s="31">
        <f t="shared" si="9"/>
        <v>0</v>
      </c>
      <c r="AR76" s="30">
        <f t="shared" si="2"/>
        <v>0</v>
      </c>
      <c r="AS76" s="29">
        <f t="shared" si="10"/>
        <v>0</v>
      </c>
      <c r="AT76" s="42" t="e">
        <f t="shared" si="3"/>
        <v>#DIV/0!</v>
      </c>
      <c r="AU76" s="49">
        <f t="shared" si="11"/>
        <v>0.41439999999999999</v>
      </c>
      <c r="AV76" s="45">
        <f t="shared" si="12"/>
        <v>60.088000000000001</v>
      </c>
      <c r="AW76" s="45">
        <f t="shared" si="13"/>
        <v>0</v>
      </c>
      <c r="AX76" s="65">
        <f t="shared" si="16"/>
        <v>0</v>
      </c>
      <c r="AZ76" s="57">
        <f t="shared" si="14"/>
        <v>0</v>
      </c>
      <c r="BA76" s="13">
        <f t="shared" si="4"/>
        <v>0</v>
      </c>
    </row>
    <row r="77" spans="1:53" ht="13" thickBot="1">
      <c r="A77" s="186"/>
      <c r="B77" s="10" t="s">
        <v>57</v>
      </c>
      <c r="C77" s="10">
        <v>740</v>
      </c>
      <c r="D77" s="79">
        <v>560</v>
      </c>
      <c r="E77" s="103"/>
      <c r="F77" s="104"/>
      <c r="G77" s="104"/>
      <c r="H77" s="104"/>
      <c r="I77" s="105"/>
      <c r="J77" s="106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7"/>
      <c r="AF77" s="107"/>
      <c r="AG77" s="108"/>
      <c r="AH77" s="125">
        <f t="shared" si="0"/>
        <v>0</v>
      </c>
      <c r="AI77" s="127">
        <f t="shared" si="5"/>
        <v>0</v>
      </c>
      <c r="AJ77" s="117">
        <f t="shared" si="1"/>
        <v>0</v>
      </c>
      <c r="AK77" s="84">
        <f t="shared" si="6"/>
        <v>0</v>
      </c>
      <c r="AL77" s="86">
        <v>430</v>
      </c>
      <c r="AM77" s="13">
        <f t="shared" si="17"/>
        <v>0</v>
      </c>
      <c r="AO77" s="30">
        <f t="shared" si="8"/>
        <v>0</v>
      </c>
      <c r="AP77" s="31">
        <f t="shared" si="9"/>
        <v>0</v>
      </c>
      <c r="AR77" s="30">
        <f t="shared" si="2"/>
        <v>0</v>
      </c>
      <c r="AS77" s="29">
        <f t="shared" si="10"/>
        <v>0</v>
      </c>
      <c r="AT77" s="42" t="e">
        <f t="shared" si="3"/>
        <v>#DIV/0!</v>
      </c>
      <c r="AU77" s="49">
        <f t="shared" si="11"/>
        <v>0.82879999999999998</v>
      </c>
      <c r="AV77" s="45">
        <f t="shared" si="12"/>
        <v>356.38400000000001</v>
      </c>
      <c r="AW77" s="45">
        <f t="shared" si="13"/>
        <v>0</v>
      </c>
      <c r="AX77" s="65">
        <f t="shared" si="16"/>
        <v>0</v>
      </c>
      <c r="AZ77" s="57">
        <f t="shared" si="14"/>
        <v>0</v>
      </c>
      <c r="BA77" s="13">
        <f t="shared" si="4"/>
        <v>0</v>
      </c>
    </row>
    <row r="78" spans="1:53" ht="13" thickBot="1">
      <c r="A78" s="185" t="s">
        <v>62</v>
      </c>
      <c r="B78" s="10" t="s">
        <v>56</v>
      </c>
      <c r="C78" s="10">
        <v>800</v>
      </c>
      <c r="D78" s="79">
        <v>320</v>
      </c>
      <c r="E78" s="103"/>
      <c r="F78" s="104"/>
      <c r="G78" s="104"/>
      <c r="H78" s="104"/>
      <c r="I78" s="105"/>
      <c r="J78" s="106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7"/>
      <c r="AF78" s="107"/>
      <c r="AG78" s="108"/>
      <c r="AH78" s="125">
        <f t="shared" si="0"/>
        <v>0</v>
      </c>
      <c r="AI78" s="127">
        <f t="shared" si="5"/>
        <v>0</v>
      </c>
      <c r="AJ78" s="117">
        <f t="shared" si="1"/>
        <v>0</v>
      </c>
      <c r="AK78" s="84">
        <f t="shared" si="6"/>
        <v>0</v>
      </c>
      <c r="AL78" s="86">
        <v>5</v>
      </c>
      <c r="AM78" s="13">
        <f t="shared" si="17"/>
        <v>0</v>
      </c>
      <c r="AO78" s="30">
        <f t="shared" si="8"/>
        <v>0</v>
      </c>
      <c r="AP78" s="31">
        <f t="shared" si="9"/>
        <v>0</v>
      </c>
      <c r="AR78" s="30">
        <f t="shared" si="2"/>
        <v>0</v>
      </c>
      <c r="AS78" s="29">
        <f t="shared" si="10"/>
        <v>0</v>
      </c>
      <c r="AT78" s="42" t="e">
        <f t="shared" si="3"/>
        <v>#DIV/0!</v>
      </c>
      <c r="AU78" s="49">
        <f t="shared" si="11"/>
        <v>0.25600000000000001</v>
      </c>
      <c r="AV78" s="45">
        <f t="shared" si="12"/>
        <v>1.28</v>
      </c>
      <c r="AW78" s="45">
        <f t="shared" si="13"/>
        <v>0</v>
      </c>
      <c r="AX78" s="65">
        <f t="shared" si="16"/>
        <v>0</v>
      </c>
      <c r="AZ78" s="57">
        <f t="shared" si="14"/>
        <v>0</v>
      </c>
      <c r="BA78" s="13">
        <f t="shared" si="4"/>
        <v>0</v>
      </c>
    </row>
    <row r="79" spans="1:53" ht="13" thickBot="1">
      <c r="A79" s="186"/>
      <c r="B79" s="10" t="s">
        <v>57</v>
      </c>
      <c r="C79" s="10">
        <v>800</v>
      </c>
      <c r="D79" s="79">
        <v>320</v>
      </c>
      <c r="E79" s="103"/>
      <c r="F79" s="104"/>
      <c r="G79" s="104"/>
      <c r="H79" s="104"/>
      <c r="I79" s="105"/>
      <c r="J79" s="106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7"/>
      <c r="AF79" s="107"/>
      <c r="AG79" s="108"/>
      <c r="AH79" s="125">
        <f t="shared" si="0"/>
        <v>0</v>
      </c>
      <c r="AI79" s="127">
        <f t="shared" si="5"/>
        <v>0</v>
      </c>
      <c r="AJ79" s="117">
        <f t="shared" si="1"/>
        <v>0</v>
      </c>
      <c r="AK79" s="84">
        <f t="shared" si="6"/>
        <v>0</v>
      </c>
      <c r="AL79" s="86">
        <v>5</v>
      </c>
      <c r="AM79" s="13">
        <f t="shared" si="17"/>
        <v>0</v>
      </c>
      <c r="AO79" s="30">
        <f t="shared" si="8"/>
        <v>0</v>
      </c>
      <c r="AP79" s="31">
        <f t="shared" si="9"/>
        <v>0</v>
      </c>
      <c r="AR79" s="30">
        <f t="shared" si="2"/>
        <v>0</v>
      </c>
      <c r="AS79" s="29">
        <f t="shared" si="10"/>
        <v>0</v>
      </c>
      <c r="AT79" s="42" t="e">
        <f t="shared" si="3"/>
        <v>#DIV/0!</v>
      </c>
      <c r="AU79" s="49">
        <f t="shared" si="11"/>
        <v>0.51200000000000001</v>
      </c>
      <c r="AV79" s="45">
        <f t="shared" si="12"/>
        <v>2.56</v>
      </c>
      <c r="AW79" s="45">
        <f t="shared" si="13"/>
        <v>0</v>
      </c>
      <c r="AX79" s="65">
        <f t="shared" si="16"/>
        <v>0</v>
      </c>
      <c r="AZ79" s="57">
        <f t="shared" si="14"/>
        <v>0</v>
      </c>
      <c r="BA79" s="13">
        <f t="shared" si="4"/>
        <v>0</v>
      </c>
    </row>
    <row r="80" spans="1:53" ht="13" thickBot="1">
      <c r="A80" s="185" t="s">
        <v>63</v>
      </c>
      <c r="B80" s="10" t="s">
        <v>56</v>
      </c>
      <c r="C80" s="10">
        <v>800</v>
      </c>
      <c r="D80" s="79">
        <v>560</v>
      </c>
      <c r="E80" s="103"/>
      <c r="F80" s="104"/>
      <c r="G80" s="104"/>
      <c r="H80" s="104"/>
      <c r="I80" s="105"/>
      <c r="J80" s="106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7"/>
      <c r="AF80" s="107"/>
      <c r="AG80" s="108"/>
      <c r="AH80" s="125">
        <f t="shared" si="0"/>
        <v>0</v>
      </c>
      <c r="AI80" s="127">
        <f t="shared" si="5"/>
        <v>0</v>
      </c>
      <c r="AJ80" s="117">
        <f t="shared" si="1"/>
        <v>0</v>
      </c>
      <c r="AK80" s="84">
        <f t="shared" si="6"/>
        <v>0</v>
      </c>
      <c r="AL80" s="86">
        <v>5</v>
      </c>
      <c r="AM80" s="13">
        <f t="shared" si="17"/>
        <v>0</v>
      </c>
      <c r="AO80" s="30">
        <f t="shared" si="8"/>
        <v>0</v>
      </c>
      <c r="AP80" s="31">
        <f t="shared" si="9"/>
        <v>0</v>
      </c>
      <c r="AR80" s="30">
        <f t="shared" si="2"/>
        <v>0</v>
      </c>
      <c r="AS80" s="29">
        <f t="shared" si="10"/>
        <v>0</v>
      </c>
      <c r="AT80" s="42" t="e">
        <f t="shared" si="3"/>
        <v>#DIV/0!</v>
      </c>
      <c r="AU80" s="49">
        <f t="shared" si="11"/>
        <v>0.44800000000000001</v>
      </c>
      <c r="AV80" s="45">
        <f t="shared" si="12"/>
        <v>2.2400000000000002</v>
      </c>
      <c r="AW80" s="45">
        <f t="shared" si="13"/>
        <v>0</v>
      </c>
      <c r="AX80" s="65">
        <f t="shared" si="16"/>
        <v>0</v>
      </c>
      <c r="AZ80" s="57">
        <f t="shared" si="14"/>
        <v>0</v>
      </c>
      <c r="BA80" s="13">
        <f t="shared" si="4"/>
        <v>0</v>
      </c>
    </row>
    <row r="81" spans="1:53" ht="13" thickBot="1">
      <c r="A81" s="186"/>
      <c r="B81" s="10" t="s">
        <v>57</v>
      </c>
      <c r="C81" s="10">
        <v>800</v>
      </c>
      <c r="D81" s="79">
        <v>560</v>
      </c>
      <c r="E81" s="103"/>
      <c r="F81" s="104"/>
      <c r="G81" s="104"/>
      <c r="H81" s="104"/>
      <c r="I81" s="105"/>
      <c r="J81" s="106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7"/>
      <c r="AF81" s="107"/>
      <c r="AG81" s="108"/>
      <c r="AH81" s="125">
        <f t="shared" si="0"/>
        <v>0</v>
      </c>
      <c r="AI81" s="127">
        <f t="shared" si="5"/>
        <v>0</v>
      </c>
      <c r="AJ81" s="117">
        <f t="shared" si="1"/>
        <v>0</v>
      </c>
      <c r="AK81" s="84">
        <f t="shared" si="6"/>
        <v>0</v>
      </c>
      <c r="AL81" s="86">
        <v>5</v>
      </c>
      <c r="AM81" s="13">
        <f t="shared" si="17"/>
        <v>0</v>
      </c>
      <c r="AO81" s="30">
        <f t="shared" si="8"/>
        <v>0</v>
      </c>
      <c r="AP81" s="31">
        <f t="shared" si="9"/>
        <v>0</v>
      </c>
      <c r="AR81" s="30">
        <f t="shared" si="2"/>
        <v>0</v>
      </c>
      <c r="AS81" s="29">
        <f t="shared" si="10"/>
        <v>0</v>
      </c>
      <c r="AT81" s="42" t="e">
        <f t="shared" si="3"/>
        <v>#DIV/0!</v>
      </c>
      <c r="AU81" s="49">
        <f t="shared" si="11"/>
        <v>0.89600000000000002</v>
      </c>
      <c r="AV81" s="45">
        <f t="shared" si="12"/>
        <v>4.4800000000000004</v>
      </c>
      <c r="AW81" s="45">
        <f t="shared" si="13"/>
        <v>0</v>
      </c>
      <c r="AX81" s="65">
        <f t="shared" si="16"/>
        <v>0</v>
      </c>
      <c r="AZ81" s="57">
        <f t="shared" si="14"/>
        <v>0</v>
      </c>
      <c r="BA81" s="13">
        <f t="shared" si="4"/>
        <v>0</v>
      </c>
    </row>
    <row r="82" spans="1:53" ht="13" thickBot="1">
      <c r="A82" s="185" t="s">
        <v>64</v>
      </c>
      <c r="B82" s="10" t="s">
        <v>56</v>
      </c>
      <c r="C82" s="10">
        <v>800</v>
      </c>
      <c r="D82" s="79">
        <v>800</v>
      </c>
      <c r="E82" s="103"/>
      <c r="F82" s="104"/>
      <c r="G82" s="104"/>
      <c r="H82" s="104"/>
      <c r="I82" s="105"/>
      <c r="J82" s="106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7"/>
      <c r="AF82" s="107"/>
      <c r="AG82" s="108"/>
      <c r="AH82" s="125">
        <f t="shared" si="0"/>
        <v>0</v>
      </c>
      <c r="AI82" s="127">
        <f t="shared" si="5"/>
        <v>0</v>
      </c>
      <c r="AJ82" s="117">
        <f t="shared" si="1"/>
        <v>0</v>
      </c>
      <c r="AK82" s="84">
        <f t="shared" si="6"/>
        <v>0</v>
      </c>
      <c r="AL82" s="86">
        <v>30</v>
      </c>
      <c r="AM82" s="13">
        <f t="shared" si="17"/>
        <v>0</v>
      </c>
      <c r="AO82" s="30">
        <f t="shared" si="8"/>
        <v>0</v>
      </c>
      <c r="AP82" s="31">
        <f t="shared" si="9"/>
        <v>0</v>
      </c>
      <c r="AR82" s="30">
        <f t="shared" si="2"/>
        <v>0</v>
      </c>
      <c r="AS82" s="29">
        <f t="shared" si="10"/>
        <v>0</v>
      </c>
      <c r="AT82" s="42" t="e">
        <f t="shared" si="3"/>
        <v>#DIV/0!</v>
      </c>
      <c r="AU82" s="49">
        <f t="shared" si="11"/>
        <v>0.64</v>
      </c>
      <c r="AV82" s="45">
        <f t="shared" si="12"/>
        <v>19.2</v>
      </c>
      <c r="AW82" s="45">
        <f t="shared" si="13"/>
        <v>0</v>
      </c>
      <c r="AX82" s="65">
        <f t="shared" si="16"/>
        <v>0</v>
      </c>
      <c r="AZ82" s="57">
        <f t="shared" si="14"/>
        <v>0</v>
      </c>
      <c r="BA82" s="13">
        <f t="shared" si="4"/>
        <v>0</v>
      </c>
    </row>
    <row r="83" spans="1:53" ht="13" thickBot="1">
      <c r="A83" s="186"/>
      <c r="B83" s="10" t="s">
        <v>57</v>
      </c>
      <c r="C83" s="10">
        <v>800</v>
      </c>
      <c r="D83" s="79">
        <v>800</v>
      </c>
      <c r="E83" s="103"/>
      <c r="F83" s="104"/>
      <c r="G83" s="104"/>
      <c r="H83" s="104"/>
      <c r="I83" s="105"/>
      <c r="J83" s="106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7"/>
      <c r="AF83" s="107"/>
      <c r="AG83" s="108"/>
      <c r="AH83" s="125">
        <f t="shared" si="0"/>
        <v>0</v>
      </c>
      <c r="AI83" s="127">
        <f t="shared" si="5"/>
        <v>0</v>
      </c>
      <c r="AJ83" s="117">
        <f t="shared" si="1"/>
        <v>0</v>
      </c>
      <c r="AK83" s="84">
        <f t="shared" si="6"/>
        <v>0</v>
      </c>
      <c r="AL83" s="86">
        <v>90</v>
      </c>
      <c r="AM83" s="13">
        <f t="shared" si="17"/>
        <v>0</v>
      </c>
      <c r="AO83" s="30">
        <f t="shared" si="8"/>
        <v>0</v>
      </c>
      <c r="AP83" s="31">
        <f t="shared" si="9"/>
        <v>0</v>
      </c>
      <c r="AR83" s="30">
        <f t="shared" si="2"/>
        <v>0</v>
      </c>
      <c r="AS83" s="29">
        <f t="shared" si="10"/>
        <v>0</v>
      </c>
      <c r="AT83" s="42" t="e">
        <f t="shared" si="3"/>
        <v>#DIV/0!</v>
      </c>
      <c r="AU83" s="49">
        <f t="shared" si="11"/>
        <v>1.28</v>
      </c>
      <c r="AV83" s="45">
        <f t="shared" si="12"/>
        <v>115.2</v>
      </c>
      <c r="AW83" s="45">
        <f t="shared" si="13"/>
        <v>0</v>
      </c>
      <c r="AX83" s="65">
        <f t="shared" si="16"/>
        <v>0</v>
      </c>
      <c r="AZ83" s="57">
        <f t="shared" si="14"/>
        <v>0</v>
      </c>
      <c r="BA83" s="13">
        <f t="shared" si="4"/>
        <v>0</v>
      </c>
    </row>
    <row r="84" spans="1:53" ht="13" thickBot="1">
      <c r="A84" s="185" t="s">
        <v>65</v>
      </c>
      <c r="B84" s="10" t="s">
        <v>56</v>
      </c>
      <c r="C84" s="10">
        <v>960</v>
      </c>
      <c r="D84" s="79">
        <v>320</v>
      </c>
      <c r="E84" s="103"/>
      <c r="F84" s="104"/>
      <c r="G84" s="104"/>
      <c r="H84" s="104"/>
      <c r="I84" s="105"/>
      <c r="J84" s="106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7"/>
      <c r="AF84" s="107"/>
      <c r="AG84" s="108"/>
      <c r="AH84" s="125">
        <f t="shared" si="0"/>
        <v>0</v>
      </c>
      <c r="AI84" s="127">
        <f t="shared" si="5"/>
        <v>0</v>
      </c>
      <c r="AJ84" s="117">
        <f t="shared" si="1"/>
        <v>0</v>
      </c>
      <c r="AK84" s="84">
        <f t="shared" si="6"/>
        <v>0</v>
      </c>
      <c r="AL84" s="86">
        <v>30</v>
      </c>
      <c r="AM84" s="13">
        <f t="shared" si="17"/>
        <v>0</v>
      </c>
      <c r="AO84" s="30">
        <f t="shared" si="8"/>
        <v>0</v>
      </c>
      <c r="AP84" s="31">
        <f t="shared" si="9"/>
        <v>0</v>
      </c>
      <c r="AR84" s="30">
        <f t="shared" si="2"/>
        <v>0</v>
      </c>
      <c r="AS84" s="29">
        <f t="shared" si="10"/>
        <v>0</v>
      </c>
      <c r="AT84" s="42" t="e">
        <f t="shared" si="3"/>
        <v>#DIV/0!</v>
      </c>
      <c r="AU84" s="49">
        <f t="shared" si="11"/>
        <v>0.30719999999999997</v>
      </c>
      <c r="AV84" s="45">
        <f t="shared" si="12"/>
        <v>9.2159999999999993</v>
      </c>
      <c r="AW84" s="45">
        <f t="shared" si="13"/>
        <v>0</v>
      </c>
      <c r="AX84" s="65">
        <f t="shared" si="16"/>
        <v>0</v>
      </c>
      <c r="AZ84" s="57">
        <f t="shared" si="14"/>
        <v>0</v>
      </c>
      <c r="BA84" s="13">
        <f t="shared" si="4"/>
        <v>0</v>
      </c>
    </row>
    <row r="85" spans="1:53" ht="13" thickBot="1">
      <c r="A85" s="186"/>
      <c r="B85" s="10" t="s">
        <v>57</v>
      </c>
      <c r="C85" s="10">
        <v>960</v>
      </c>
      <c r="D85" s="79">
        <v>320</v>
      </c>
      <c r="E85" s="103"/>
      <c r="F85" s="104"/>
      <c r="G85" s="104"/>
      <c r="H85" s="104"/>
      <c r="I85" s="105"/>
      <c r="J85" s="106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7"/>
      <c r="AF85" s="107"/>
      <c r="AG85" s="108"/>
      <c r="AH85" s="125">
        <f t="shared" si="0"/>
        <v>0</v>
      </c>
      <c r="AI85" s="127">
        <f t="shared" si="5"/>
        <v>0</v>
      </c>
      <c r="AJ85" s="117">
        <f t="shared" si="1"/>
        <v>0</v>
      </c>
      <c r="AK85" s="84">
        <f t="shared" si="6"/>
        <v>0</v>
      </c>
      <c r="AL85" s="86">
        <v>90</v>
      </c>
      <c r="AM85" s="13">
        <f t="shared" si="17"/>
        <v>0</v>
      </c>
      <c r="AO85" s="30">
        <f t="shared" si="8"/>
        <v>0</v>
      </c>
      <c r="AP85" s="31">
        <f t="shared" si="9"/>
        <v>0</v>
      </c>
      <c r="AR85" s="30">
        <f t="shared" si="2"/>
        <v>0</v>
      </c>
      <c r="AS85" s="29">
        <f t="shared" si="10"/>
        <v>0</v>
      </c>
      <c r="AT85" s="42" t="e">
        <f t="shared" si="3"/>
        <v>#DIV/0!</v>
      </c>
      <c r="AU85" s="49">
        <f t="shared" si="11"/>
        <v>0.61439999999999995</v>
      </c>
      <c r="AV85" s="45">
        <f t="shared" si="12"/>
        <v>55.295999999999992</v>
      </c>
      <c r="AW85" s="45">
        <f t="shared" si="13"/>
        <v>0</v>
      </c>
      <c r="AX85" s="65">
        <f t="shared" si="16"/>
        <v>0</v>
      </c>
      <c r="AZ85" s="57">
        <f t="shared" si="14"/>
        <v>0</v>
      </c>
      <c r="BA85" s="13">
        <f t="shared" si="4"/>
        <v>0</v>
      </c>
    </row>
    <row r="86" spans="1:53" ht="13" thickBot="1">
      <c r="A86" s="185" t="s">
        <v>66</v>
      </c>
      <c r="B86" s="10" t="s">
        <v>56</v>
      </c>
      <c r="C86" s="10">
        <v>960</v>
      </c>
      <c r="D86" s="79">
        <v>560</v>
      </c>
      <c r="E86" s="103"/>
      <c r="F86" s="104"/>
      <c r="G86" s="104"/>
      <c r="H86" s="104"/>
      <c r="I86" s="105"/>
      <c r="J86" s="106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7"/>
      <c r="AF86" s="107"/>
      <c r="AG86" s="108"/>
      <c r="AH86" s="125">
        <f t="shared" si="0"/>
        <v>0</v>
      </c>
      <c r="AI86" s="127">
        <f t="shared" si="5"/>
        <v>0</v>
      </c>
      <c r="AJ86" s="117">
        <f t="shared" si="1"/>
        <v>0</v>
      </c>
      <c r="AK86" s="84">
        <f t="shared" si="6"/>
        <v>0</v>
      </c>
      <c r="AL86" s="86">
        <v>145</v>
      </c>
      <c r="AM86" s="13">
        <f t="shared" si="17"/>
        <v>0</v>
      </c>
      <c r="AO86" s="30">
        <f t="shared" si="8"/>
        <v>0</v>
      </c>
      <c r="AP86" s="31">
        <f t="shared" si="9"/>
        <v>0</v>
      </c>
      <c r="AR86" s="30">
        <f t="shared" si="2"/>
        <v>0</v>
      </c>
      <c r="AS86" s="29">
        <f t="shared" si="10"/>
        <v>0</v>
      </c>
      <c r="AT86" s="42" t="e">
        <f t="shared" si="3"/>
        <v>#DIV/0!</v>
      </c>
      <c r="AU86" s="49">
        <f t="shared" si="11"/>
        <v>0.53760000000000008</v>
      </c>
      <c r="AV86" s="45">
        <f t="shared" si="12"/>
        <v>77.952000000000012</v>
      </c>
      <c r="AW86" s="45">
        <f t="shared" si="13"/>
        <v>0</v>
      </c>
      <c r="AX86" s="65">
        <f t="shared" si="16"/>
        <v>0</v>
      </c>
      <c r="AZ86" s="57">
        <f t="shared" si="14"/>
        <v>0</v>
      </c>
      <c r="BA86" s="13">
        <f t="shared" si="4"/>
        <v>0</v>
      </c>
    </row>
    <row r="87" spans="1:53" ht="13" thickBot="1">
      <c r="A87" s="186"/>
      <c r="B87" s="10" t="s">
        <v>57</v>
      </c>
      <c r="C87" s="10">
        <v>960</v>
      </c>
      <c r="D87" s="79">
        <v>560</v>
      </c>
      <c r="E87" s="103"/>
      <c r="F87" s="104"/>
      <c r="G87" s="104"/>
      <c r="H87" s="104"/>
      <c r="I87" s="105"/>
      <c r="J87" s="106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7"/>
      <c r="AF87" s="107"/>
      <c r="AG87" s="108"/>
      <c r="AH87" s="125">
        <f t="shared" si="0"/>
        <v>0</v>
      </c>
      <c r="AI87" s="127">
        <f t="shared" si="5"/>
        <v>0</v>
      </c>
      <c r="AJ87" s="117">
        <f t="shared" si="1"/>
        <v>0</v>
      </c>
      <c r="AK87" s="84">
        <f t="shared" si="6"/>
        <v>0</v>
      </c>
      <c r="AL87" s="86">
        <v>430</v>
      </c>
      <c r="AM87" s="13">
        <f t="shared" si="17"/>
        <v>0</v>
      </c>
      <c r="AO87" s="30">
        <f t="shared" si="8"/>
        <v>0</v>
      </c>
      <c r="AP87" s="31">
        <f t="shared" si="9"/>
        <v>0</v>
      </c>
      <c r="AR87" s="30">
        <f t="shared" si="2"/>
        <v>0</v>
      </c>
      <c r="AS87" s="29">
        <f t="shared" si="10"/>
        <v>0</v>
      </c>
      <c r="AT87" s="42" t="e">
        <f t="shared" si="3"/>
        <v>#DIV/0!</v>
      </c>
      <c r="AU87" s="49">
        <f t="shared" si="11"/>
        <v>1.0752000000000002</v>
      </c>
      <c r="AV87" s="45">
        <f t="shared" si="12"/>
        <v>462.33600000000007</v>
      </c>
      <c r="AW87" s="45">
        <f t="shared" si="13"/>
        <v>0</v>
      </c>
      <c r="AX87" s="65">
        <f t="shared" si="16"/>
        <v>0</v>
      </c>
      <c r="AZ87" s="57">
        <f t="shared" si="14"/>
        <v>0</v>
      </c>
      <c r="BA87" s="13">
        <f t="shared" si="4"/>
        <v>0</v>
      </c>
    </row>
    <row r="88" spans="1:53" ht="13" thickBot="1">
      <c r="A88" s="185" t="s">
        <v>67</v>
      </c>
      <c r="B88" s="10" t="s">
        <v>56</v>
      </c>
      <c r="C88" s="10">
        <v>960</v>
      </c>
      <c r="D88" s="79">
        <v>800</v>
      </c>
      <c r="E88" s="103"/>
      <c r="F88" s="104"/>
      <c r="G88" s="104"/>
      <c r="H88" s="104"/>
      <c r="I88" s="105"/>
      <c r="J88" s="106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7"/>
      <c r="AF88" s="107"/>
      <c r="AG88" s="108"/>
      <c r="AH88" s="125">
        <f t="shared" si="0"/>
        <v>0</v>
      </c>
      <c r="AI88" s="127">
        <f t="shared" si="5"/>
        <v>0</v>
      </c>
      <c r="AJ88" s="117">
        <f t="shared" si="1"/>
        <v>0</v>
      </c>
      <c r="AK88" s="84">
        <f t="shared" si="6"/>
        <v>0</v>
      </c>
      <c r="AL88" s="86">
        <v>30</v>
      </c>
      <c r="AM88" s="13">
        <f t="shared" si="17"/>
        <v>0</v>
      </c>
      <c r="AO88" s="30">
        <f t="shared" si="8"/>
        <v>0</v>
      </c>
      <c r="AP88" s="31">
        <f t="shared" si="9"/>
        <v>0</v>
      </c>
      <c r="AR88" s="30">
        <f t="shared" si="2"/>
        <v>0</v>
      </c>
      <c r="AS88" s="29">
        <f t="shared" si="10"/>
        <v>0</v>
      </c>
      <c r="AT88" s="42" t="e">
        <f t="shared" si="3"/>
        <v>#DIV/0!</v>
      </c>
      <c r="AU88" s="49">
        <f t="shared" si="11"/>
        <v>0.76800000000000002</v>
      </c>
      <c r="AV88" s="45">
        <f t="shared" si="12"/>
        <v>23.04</v>
      </c>
      <c r="AW88" s="45">
        <f t="shared" si="13"/>
        <v>0</v>
      </c>
      <c r="AX88" s="65">
        <f t="shared" si="16"/>
        <v>0</v>
      </c>
      <c r="AZ88" s="57">
        <f t="shared" si="14"/>
        <v>0</v>
      </c>
      <c r="BA88" s="13">
        <f t="shared" si="4"/>
        <v>0</v>
      </c>
    </row>
    <row r="89" spans="1:53" ht="13" thickBot="1">
      <c r="A89" s="186"/>
      <c r="B89" s="10" t="s">
        <v>57</v>
      </c>
      <c r="C89" s="10">
        <v>960</v>
      </c>
      <c r="D89" s="79">
        <v>800</v>
      </c>
      <c r="E89" s="103"/>
      <c r="F89" s="104"/>
      <c r="G89" s="104"/>
      <c r="H89" s="104"/>
      <c r="I89" s="105"/>
      <c r="J89" s="106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7"/>
      <c r="AF89" s="107"/>
      <c r="AG89" s="108"/>
      <c r="AH89" s="125">
        <f t="shared" si="0"/>
        <v>0</v>
      </c>
      <c r="AI89" s="127">
        <f t="shared" si="5"/>
        <v>0</v>
      </c>
      <c r="AJ89" s="117">
        <f t="shared" si="1"/>
        <v>0</v>
      </c>
      <c r="AK89" s="84">
        <f t="shared" si="6"/>
        <v>0</v>
      </c>
      <c r="AL89" s="86">
        <v>30</v>
      </c>
      <c r="AM89" s="13">
        <f t="shared" si="17"/>
        <v>0</v>
      </c>
      <c r="AO89" s="30">
        <f t="shared" si="8"/>
        <v>0</v>
      </c>
      <c r="AP89" s="31">
        <f t="shared" si="9"/>
        <v>0</v>
      </c>
      <c r="AR89" s="30">
        <f t="shared" si="2"/>
        <v>0</v>
      </c>
      <c r="AS89" s="29">
        <f t="shared" si="10"/>
        <v>0</v>
      </c>
      <c r="AT89" s="42" t="e">
        <f t="shared" si="3"/>
        <v>#DIV/0!</v>
      </c>
      <c r="AU89" s="49">
        <f t="shared" si="11"/>
        <v>1.536</v>
      </c>
      <c r="AV89" s="45">
        <f t="shared" si="12"/>
        <v>46.08</v>
      </c>
      <c r="AW89" s="45">
        <f t="shared" si="13"/>
        <v>0</v>
      </c>
      <c r="AX89" s="65">
        <f t="shared" si="16"/>
        <v>0</v>
      </c>
      <c r="AZ89" s="57">
        <f t="shared" si="14"/>
        <v>0</v>
      </c>
      <c r="BA89" s="13">
        <f t="shared" si="4"/>
        <v>0</v>
      </c>
    </row>
    <row r="90" spans="1:53" ht="13" thickBot="1">
      <c r="A90" s="185" t="s">
        <v>68</v>
      </c>
      <c r="B90" s="10" t="s">
        <v>56</v>
      </c>
      <c r="C90" s="10">
        <v>1048</v>
      </c>
      <c r="D90" s="79">
        <v>320</v>
      </c>
      <c r="E90" s="103"/>
      <c r="F90" s="104"/>
      <c r="G90" s="104"/>
      <c r="H90" s="104"/>
      <c r="I90" s="105"/>
      <c r="J90" s="106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7"/>
      <c r="AF90" s="107"/>
      <c r="AG90" s="108"/>
      <c r="AH90" s="125">
        <f t="shared" si="0"/>
        <v>0</v>
      </c>
      <c r="AI90" s="127">
        <f t="shared" si="5"/>
        <v>0</v>
      </c>
      <c r="AJ90" s="117">
        <f t="shared" si="1"/>
        <v>0</v>
      </c>
      <c r="AK90" s="84">
        <f t="shared" si="6"/>
        <v>0</v>
      </c>
      <c r="AL90" s="86">
        <v>30</v>
      </c>
      <c r="AM90" s="13">
        <f t="shared" si="17"/>
        <v>0</v>
      </c>
      <c r="AO90" s="30">
        <f t="shared" si="8"/>
        <v>0</v>
      </c>
      <c r="AP90" s="31">
        <f t="shared" si="9"/>
        <v>0</v>
      </c>
      <c r="AR90" s="30">
        <f t="shared" si="2"/>
        <v>0</v>
      </c>
      <c r="AS90" s="29">
        <f t="shared" si="10"/>
        <v>0</v>
      </c>
      <c r="AT90" s="42" t="e">
        <f t="shared" si="3"/>
        <v>#DIV/0!</v>
      </c>
      <c r="AU90" s="49">
        <f t="shared" si="11"/>
        <v>0.33535999999999999</v>
      </c>
      <c r="AV90" s="45">
        <f t="shared" si="12"/>
        <v>10.0608</v>
      </c>
      <c r="AW90" s="45">
        <f t="shared" si="13"/>
        <v>0</v>
      </c>
      <c r="AX90" s="65">
        <f t="shared" si="16"/>
        <v>0</v>
      </c>
      <c r="AZ90" s="57">
        <f t="shared" si="14"/>
        <v>0</v>
      </c>
      <c r="BA90" s="13">
        <f t="shared" si="4"/>
        <v>0</v>
      </c>
    </row>
    <row r="91" spans="1:53" ht="13" thickBot="1">
      <c r="A91" s="186" t="s">
        <v>68</v>
      </c>
      <c r="B91" s="10" t="s">
        <v>57</v>
      </c>
      <c r="C91" s="10">
        <v>1048</v>
      </c>
      <c r="D91" s="79">
        <v>320</v>
      </c>
      <c r="E91" s="103"/>
      <c r="F91" s="104"/>
      <c r="G91" s="104"/>
      <c r="H91" s="104"/>
      <c r="I91" s="105"/>
      <c r="J91" s="106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7"/>
      <c r="AF91" s="107"/>
      <c r="AG91" s="108"/>
      <c r="AH91" s="125">
        <f t="shared" si="0"/>
        <v>0</v>
      </c>
      <c r="AI91" s="127">
        <f t="shared" si="5"/>
        <v>0</v>
      </c>
      <c r="AJ91" s="117">
        <f t="shared" si="1"/>
        <v>0</v>
      </c>
      <c r="AK91" s="84">
        <f t="shared" si="6"/>
        <v>0</v>
      </c>
      <c r="AL91" s="86">
        <v>90</v>
      </c>
      <c r="AM91" s="13">
        <f t="shared" si="17"/>
        <v>0</v>
      </c>
      <c r="AO91" s="30">
        <f t="shared" si="8"/>
        <v>0</v>
      </c>
      <c r="AP91" s="31">
        <f t="shared" si="9"/>
        <v>0</v>
      </c>
      <c r="AR91" s="30">
        <f t="shared" si="2"/>
        <v>0</v>
      </c>
      <c r="AS91" s="29">
        <f t="shared" si="10"/>
        <v>0</v>
      </c>
      <c r="AT91" s="42" t="e">
        <f t="shared" si="3"/>
        <v>#DIV/0!</v>
      </c>
      <c r="AU91" s="49">
        <f t="shared" si="11"/>
        <v>0.67071999999999998</v>
      </c>
      <c r="AV91" s="45">
        <f t="shared" si="12"/>
        <v>60.364799999999995</v>
      </c>
      <c r="AW91" s="45">
        <f t="shared" si="13"/>
        <v>0</v>
      </c>
      <c r="AX91" s="65">
        <f t="shared" si="16"/>
        <v>0</v>
      </c>
      <c r="AZ91" s="57">
        <f t="shared" si="14"/>
        <v>0</v>
      </c>
      <c r="BA91" s="13">
        <f t="shared" si="4"/>
        <v>0</v>
      </c>
    </row>
    <row r="92" spans="1:53" ht="13" thickBot="1">
      <c r="A92" s="185" t="s">
        <v>69</v>
      </c>
      <c r="B92" s="10" t="s">
        <v>56</v>
      </c>
      <c r="C92" s="10">
        <v>1048</v>
      </c>
      <c r="D92" s="79">
        <v>560</v>
      </c>
      <c r="E92" s="103"/>
      <c r="F92" s="104"/>
      <c r="G92" s="104"/>
      <c r="H92" s="104"/>
      <c r="I92" s="105"/>
      <c r="J92" s="106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7"/>
      <c r="AF92" s="107"/>
      <c r="AG92" s="108"/>
      <c r="AH92" s="125">
        <f t="shared" si="0"/>
        <v>0</v>
      </c>
      <c r="AI92" s="127">
        <f t="shared" si="5"/>
        <v>0</v>
      </c>
      <c r="AJ92" s="117">
        <f t="shared" si="1"/>
        <v>0</v>
      </c>
      <c r="AK92" s="84">
        <f t="shared" si="6"/>
        <v>0</v>
      </c>
      <c r="AL92" s="86">
        <v>145</v>
      </c>
      <c r="AM92" s="13">
        <f t="shared" si="17"/>
        <v>0</v>
      </c>
      <c r="AO92" s="30">
        <f t="shared" si="8"/>
        <v>0</v>
      </c>
      <c r="AP92" s="31">
        <f t="shared" si="9"/>
        <v>0</v>
      </c>
      <c r="AR92" s="30">
        <f t="shared" si="2"/>
        <v>0</v>
      </c>
      <c r="AS92" s="29">
        <f t="shared" si="10"/>
        <v>0</v>
      </c>
      <c r="AT92" s="42" t="e">
        <f>IF(+AR92/AS92&gt;=1,"FALSE",+AR92/AS92)</f>
        <v>#DIV/0!</v>
      </c>
      <c r="AU92" s="49">
        <f t="shared" si="11"/>
        <v>0.58687999999999996</v>
      </c>
      <c r="AV92" s="45">
        <f t="shared" si="12"/>
        <v>85.0976</v>
      </c>
      <c r="AW92" s="45">
        <f t="shared" si="13"/>
        <v>0</v>
      </c>
      <c r="AX92" s="65">
        <f t="shared" si="16"/>
        <v>0</v>
      </c>
      <c r="AZ92" s="57">
        <f t="shared" si="14"/>
        <v>0</v>
      </c>
      <c r="BA92" s="13">
        <f t="shared" si="4"/>
        <v>0</v>
      </c>
    </row>
    <row r="93" spans="1:53" ht="13" thickBot="1">
      <c r="A93" s="186" t="s">
        <v>69</v>
      </c>
      <c r="B93" s="10" t="s">
        <v>57</v>
      </c>
      <c r="C93" s="10">
        <v>1048</v>
      </c>
      <c r="D93" s="79">
        <v>560</v>
      </c>
      <c r="E93" s="103"/>
      <c r="F93" s="104"/>
      <c r="G93" s="104"/>
      <c r="H93" s="104"/>
      <c r="I93" s="105"/>
      <c r="J93" s="106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7"/>
      <c r="AF93" s="107"/>
      <c r="AG93" s="108"/>
      <c r="AH93" s="125">
        <f t="shared" si="0"/>
        <v>0</v>
      </c>
      <c r="AI93" s="127">
        <f t="shared" si="5"/>
        <v>0</v>
      </c>
      <c r="AJ93" s="117">
        <f t="shared" si="1"/>
        <v>0</v>
      </c>
      <c r="AK93" s="84">
        <f t="shared" si="6"/>
        <v>0</v>
      </c>
      <c r="AL93" s="86">
        <v>430</v>
      </c>
      <c r="AM93" s="13">
        <f t="shared" si="17"/>
        <v>0</v>
      </c>
      <c r="AO93" s="30">
        <f t="shared" si="8"/>
        <v>0</v>
      </c>
      <c r="AP93" s="31">
        <f t="shared" si="9"/>
        <v>0</v>
      </c>
      <c r="AR93" s="30">
        <f t="shared" si="2"/>
        <v>0</v>
      </c>
      <c r="AS93" s="29">
        <f t="shared" si="10"/>
        <v>0</v>
      </c>
      <c r="AT93" s="42" t="e">
        <f t="shared" si="3"/>
        <v>#DIV/0!</v>
      </c>
      <c r="AU93" s="49">
        <f t="shared" si="11"/>
        <v>1.1737599999999999</v>
      </c>
      <c r="AV93" s="45">
        <f t="shared" si="12"/>
        <v>504.71679999999998</v>
      </c>
      <c r="AW93" s="45">
        <f t="shared" si="13"/>
        <v>0</v>
      </c>
      <c r="AX93" s="65">
        <f t="shared" si="16"/>
        <v>0</v>
      </c>
      <c r="AZ93" s="57">
        <f t="shared" si="14"/>
        <v>0</v>
      </c>
      <c r="BA93" s="13">
        <f t="shared" si="4"/>
        <v>0</v>
      </c>
    </row>
    <row r="94" spans="1:53" ht="13.5" thickBot="1">
      <c r="A94" s="5" t="s">
        <v>70</v>
      </c>
      <c r="B94" s="10" t="s">
        <v>56</v>
      </c>
      <c r="C94" s="10">
        <v>1048</v>
      </c>
      <c r="D94" s="79">
        <v>800</v>
      </c>
      <c r="E94" s="103"/>
      <c r="F94" s="104"/>
      <c r="G94" s="104"/>
      <c r="H94" s="104"/>
      <c r="I94" s="105"/>
      <c r="J94" s="106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7"/>
      <c r="AF94" s="107"/>
      <c r="AG94" s="108"/>
      <c r="AH94" s="125">
        <f t="shared" si="0"/>
        <v>0</v>
      </c>
      <c r="AI94" s="127">
        <f t="shared" si="5"/>
        <v>0</v>
      </c>
      <c r="AJ94" s="117">
        <f t="shared" si="1"/>
        <v>0</v>
      </c>
      <c r="AK94" s="84">
        <f t="shared" si="6"/>
        <v>0</v>
      </c>
      <c r="AL94" s="86">
        <v>90</v>
      </c>
      <c r="AM94" s="13">
        <f t="shared" si="17"/>
        <v>0</v>
      </c>
      <c r="AO94" s="30">
        <f t="shared" si="8"/>
        <v>0</v>
      </c>
      <c r="AP94" s="31">
        <f t="shared" si="9"/>
        <v>0</v>
      </c>
      <c r="AR94" s="30">
        <f t="shared" si="2"/>
        <v>0</v>
      </c>
      <c r="AS94" s="29">
        <f t="shared" si="10"/>
        <v>0</v>
      </c>
      <c r="AT94" s="42" t="e">
        <f t="shared" si="3"/>
        <v>#DIV/0!</v>
      </c>
      <c r="AU94" s="49">
        <f t="shared" si="11"/>
        <v>0.83840000000000015</v>
      </c>
      <c r="AV94" s="45">
        <f t="shared" si="12"/>
        <v>75.456000000000017</v>
      </c>
      <c r="AW94" s="45">
        <f t="shared" si="13"/>
        <v>0</v>
      </c>
      <c r="AX94" s="65">
        <f t="shared" si="16"/>
        <v>0</v>
      </c>
      <c r="AZ94" s="57">
        <f t="shared" si="14"/>
        <v>0</v>
      </c>
      <c r="BA94" s="13">
        <f t="shared" si="4"/>
        <v>0</v>
      </c>
    </row>
    <row r="95" spans="1:53" ht="13.5" thickBot="1">
      <c r="A95" s="5"/>
      <c r="B95" s="10" t="s">
        <v>57</v>
      </c>
      <c r="C95" s="10">
        <v>1048</v>
      </c>
      <c r="D95" s="79">
        <v>800</v>
      </c>
      <c r="E95" s="103"/>
      <c r="F95" s="104"/>
      <c r="G95" s="104"/>
      <c r="H95" s="104"/>
      <c r="I95" s="105"/>
      <c r="J95" s="106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7"/>
      <c r="AF95" s="107"/>
      <c r="AG95" s="108"/>
      <c r="AH95" s="125">
        <f t="shared" si="0"/>
        <v>0</v>
      </c>
      <c r="AI95" s="127">
        <f t="shared" si="5"/>
        <v>0</v>
      </c>
      <c r="AJ95" s="117">
        <f t="shared" si="1"/>
        <v>0</v>
      </c>
      <c r="AK95" s="84">
        <f t="shared" si="6"/>
        <v>0</v>
      </c>
      <c r="AL95" s="86">
        <v>250</v>
      </c>
      <c r="AM95" s="13">
        <f t="shared" si="17"/>
        <v>0</v>
      </c>
      <c r="AO95" s="30">
        <f t="shared" si="8"/>
        <v>0</v>
      </c>
      <c r="AP95" s="31">
        <f t="shared" si="9"/>
        <v>0</v>
      </c>
      <c r="AR95" s="30">
        <f t="shared" si="2"/>
        <v>0</v>
      </c>
      <c r="AS95" s="29">
        <f t="shared" si="10"/>
        <v>0</v>
      </c>
      <c r="AT95" s="42" t="e">
        <f t="shared" si="3"/>
        <v>#DIV/0!</v>
      </c>
      <c r="AU95" s="49">
        <f t="shared" si="11"/>
        <v>1.6768000000000003</v>
      </c>
      <c r="AV95" s="45">
        <f t="shared" si="12"/>
        <v>419.20000000000005</v>
      </c>
      <c r="AW95" s="45">
        <f t="shared" si="13"/>
        <v>0</v>
      </c>
      <c r="AX95" s="65">
        <f t="shared" si="16"/>
        <v>0</v>
      </c>
      <c r="AZ95" s="57">
        <f t="shared" si="14"/>
        <v>0</v>
      </c>
      <c r="BA95" s="13">
        <f t="shared" si="4"/>
        <v>0</v>
      </c>
    </row>
    <row r="96" spans="1:53" ht="13.5" thickBot="1">
      <c r="A96" s="5" t="s">
        <v>71</v>
      </c>
      <c r="B96" s="10" t="s">
        <v>56</v>
      </c>
      <c r="C96" s="10">
        <v>1048</v>
      </c>
      <c r="D96" s="79">
        <v>1040</v>
      </c>
      <c r="E96" s="103"/>
      <c r="F96" s="104"/>
      <c r="G96" s="104"/>
      <c r="H96" s="104"/>
      <c r="I96" s="105"/>
      <c r="J96" s="106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7"/>
      <c r="AF96" s="107"/>
      <c r="AG96" s="108"/>
      <c r="AH96" s="125">
        <f t="shared" si="0"/>
        <v>0</v>
      </c>
      <c r="AI96" s="127">
        <f t="shared" si="5"/>
        <v>0</v>
      </c>
      <c r="AJ96" s="117">
        <f t="shared" si="1"/>
        <v>0</v>
      </c>
      <c r="AK96" s="84">
        <f t="shared" si="6"/>
        <v>0</v>
      </c>
      <c r="AL96" s="86">
        <v>30</v>
      </c>
      <c r="AM96" s="13">
        <f t="shared" si="17"/>
        <v>0</v>
      </c>
      <c r="AO96" s="30">
        <f t="shared" si="8"/>
        <v>0</v>
      </c>
      <c r="AP96" s="31">
        <f t="shared" si="9"/>
        <v>0</v>
      </c>
      <c r="AR96" s="30">
        <f t="shared" si="2"/>
        <v>0</v>
      </c>
      <c r="AS96" s="29">
        <f t="shared" si="10"/>
        <v>0</v>
      </c>
      <c r="AT96" s="42" t="e">
        <f t="shared" si="3"/>
        <v>#DIV/0!</v>
      </c>
      <c r="AU96" s="49">
        <f t="shared" si="11"/>
        <v>1.08992</v>
      </c>
      <c r="AV96" s="45">
        <f t="shared" si="12"/>
        <v>32.697600000000001</v>
      </c>
      <c r="AW96" s="45">
        <f t="shared" si="13"/>
        <v>0</v>
      </c>
      <c r="AX96" s="65">
        <f t="shared" si="16"/>
        <v>0</v>
      </c>
      <c r="AZ96" s="57">
        <f t="shared" si="14"/>
        <v>0</v>
      </c>
      <c r="BA96" s="13">
        <f t="shared" si="4"/>
        <v>0</v>
      </c>
    </row>
    <row r="97" spans="1:53" ht="13.5" thickBot="1">
      <c r="A97" s="5"/>
      <c r="B97" s="10" t="s">
        <v>57</v>
      </c>
      <c r="C97" s="10">
        <v>1048</v>
      </c>
      <c r="D97" s="79">
        <v>1040</v>
      </c>
      <c r="E97" s="103"/>
      <c r="F97" s="104"/>
      <c r="G97" s="104"/>
      <c r="H97" s="104"/>
      <c r="I97" s="105"/>
      <c r="J97" s="106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7"/>
      <c r="AF97" s="107"/>
      <c r="AG97" s="108"/>
      <c r="AH97" s="125">
        <f t="shared" si="0"/>
        <v>0</v>
      </c>
      <c r="AI97" s="127">
        <f t="shared" si="5"/>
        <v>0</v>
      </c>
      <c r="AJ97" s="117">
        <f t="shared" si="1"/>
        <v>0</v>
      </c>
      <c r="AK97" s="84">
        <f t="shared" si="6"/>
        <v>0</v>
      </c>
      <c r="AL97" s="86">
        <v>90</v>
      </c>
      <c r="AM97" s="13">
        <f t="shared" si="17"/>
        <v>0</v>
      </c>
      <c r="AO97" s="30">
        <f t="shared" si="8"/>
        <v>0</v>
      </c>
      <c r="AP97" s="31">
        <f t="shared" si="9"/>
        <v>0</v>
      </c>
      <c r="AR97" s="30">
        <f t="shared" si="2"/>
        <v>0</v>
      </c>
      <c r="AS97" s="29">
        <f t="shared" si="10"/>
        <v>0</v>
      </c>
      <c r="AT97" s="42" t="e">
        <f t="shared" si="3"/>
        <v>#DIV/0!</v>
      </c>
      <c r="AU97" s="49">
        <f t="shared" si="11"/>
        <v>2.17984</v>
      </c>
      <c r="AV97" s="45">
        <f t="shared" si="12"/>
        <v>196.18559999999999</v>
      </c>
      <c r="AW97" s="45">
        <f t="shared" si="13"/>
        <v>0</v>
      </c>
      <c r="AX97" s="65">
        <f t="shared" si="16"/>
        <v>0</v>
      </c>
      <c r="AZ97" s="57">
        <f t="shared" si="14"/>
        <v>0</v>
      </c>
      <c r="BA97" s="13">
        <f t="shared" si="4"/>
        <v>0</v>
      </c>
    </row>
    <row r="98" spans="1:53" ht="13.5" thickBot="1">
      <c r="A98" s="5" t="s">
        <v>72</v>
      </c>
      <c r="B98" s="10" t="s">
        <v>56</v>
      </c>
      <c r="C98" s="10">
        <v>1345</v>
      </c>
      <c r="D98" s="79">
        <v>320</v>
      </c>
      <c r="E98" s="103"/>
      <c r="F98" s="104"/>
      <c r="G98" s="104"/>
      <c r="H98" s="104"/>
      <c r="I98" s="105"/>
      <c r="J98" s="106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  <c r="AE98" s="107"/>
      <c r="AF98" s="109"/>
      <c r="AG98" s="108"/>
      <c r="AH98" s="125">
        <f t="shared" si="0"/>
        <v>0</v>
      </c>
      <c r="AI98" s="127">
        <f t="shared" si="5"/>
        <v>0</v>
      </c>
      <c r="AJ98" s="117">
        <f t="shared" si="1"/>
        <v>0</v>
      </c>
      <c r="AK98" s="84">
        <f t="shared" si="6"/>
        <v>0</v>
      </c>
      <c r="AL98" s="86">
        <v>30</v>
      </c>
      <c r="AM98" s="13">
        <f t="shared" si="17"/>
        <v>0</v>
      </c>
      <c r="AO98" s="30">
        <f t="shared" si="8"/>
        <v>0</v>
      </c>
      <c r="AP98" s="31">
        <f t="shared" si="9"/>
        <v>0</v>
      </c>
      <c r="AR98" s="30">
        <f t="shared" si="2"/>
        <v>0</v>
      </c>
      <c r="AS98" s="29">
        <f t="shared" si="10"/>
        <v>0</v>
      </c>
      <c r="AT98" s="42" t="e">
        <f>IF(+AR98/AS98&gt;=1,"FALSE",+AR98/AS98)</f>
        <v>#DIV/0!</v>
      </c>
      <c r="AU98" s="49">
        <f t="shared" si="11"/>
        <v>0.4304</v>
      </c>
      <c r="AV98" s="45">
        <f t="shared" si="12"/>
        <v>12.912000000000001</v>
      </c>
      <c r="AW98" s="45">
        <f t="shared" si="13"/>
        <v>0</v>
      </c>
      <c r="AX98" s="65">
        <f t="shared" si="16"/>
        <v>0</v>
      </c>
      <c r="AZ98" s="57">
        <f t="shared" si="14"/>
        <v>0</v>
      </c>
      <c r="BA98" s="13">
        <f t="shared" si="4"/>
        <v>0</v>
      </c>
    </row>
    <row r="99" spans="1:53" ht="13.5" thickBot="1">
      <c r="A99" s="5"/>
      <c r="B99" s="10" t="s">
        <v>57</v>
      </c>
      <c r="C99" s="10">
        <v>1345</v>
      </c>
      <c r="D99" s="79">
        <v>320</v>
      </c>
      <c r="E99" s="103"/>
      <c r="F99" s="104"/>
      <c r="G99" s="104"/>
      <c r="H99" s="104"/>
      <c r="I99" s="105"/>
      <c r="J99" s="106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7"/>
      <c r="AF99" s="109"/>
      <c r="AG99" s="108"/>
      <c r="AH99" s="125">
        <f t="shared" si="0"/>
        <v>0</v>
      </c>
      <c r="AI99" s="127">
        <f t="shared" si="5"/>
        <v>0</v>
      </c>
      <c r="AJ99" s="117">
        <f t="shared" si="1"/>
        <v>0</v>
      </c>
      <c r="AK99" s="84">
        <f t="shared" si="6"/>
        <v>0</v>
      </c>
      <c r="AL99" s="86">
        <v>90</v>
      </c>
      <c r="AM99" s="13">
        <f t="shared" si="17"/>
        <v>0</v>
      </c>
      <c r="AO99" s="30">
        <f t="shared" si="8"/>
        <v>0</v>
      </c>
      <c r="AP99" s="31">
        <f t="shared" si="9"/>
        <v>0</v>
      </c>
      <c r="AR99" s="30">
        <f t="shared" si="2"/>
        <v>0</v>
      </c>
      <c r="AS99" s="29">
        <f t="shared" si="10"/>
        <v>0</v>
      </c>
      <c r="AT99" s="42" t="e">
        <f t="shared" ref="AT99:AT119" si="18">IF(+AR99/AS99&gt;=1,"FALSE",+AR99/AS99)</f>
        <v>#DIV/0!</v>
      </c>
      <c r="AU99" s="49">
        <f t="shared" si="11"/>
        <v>0.86080000000000001</v>
      </c>
      <c r="AV99" s="45">
        <f t="shared" si="12"/>
        <v>77.471999999999994</v>
      </c>
      <c r="AW99" s="45">
        <f t="shared" si="13"/>
        <v>0</v>
      </c>
      <c r="AX99" s="65">
        <f t="shared" si="16"/>
        <v>0</v>
      </c>
      <c r="AZ99" s="57">
        <f t="shared" si="14"/>
        <v>0</v>
      </c>
      <c r="BA99" s="13">
        <f t="shared" si="4"/>
        <v>0</v>
      </c>
    </row>
    <row r="100" spans="1:53" ht="13.5" thickBot="1">
      <c r="A100" s="5" t="s">
        <v>73</v>
      </c>
      <c r="B100" s="10" t="s">
        <v>56</v>
      </c>
      <c r="C100" s="10">
        <v>1345</v>
      </c>
      <c r="D100" s="79">
        <v>560</v>
      </c>
      <c r="E100" s="103"/>
      <c r="F100" s="104"/>
      <c r="G100" s="104"/>
      <c r="H100" s="104"/>
      <c r="I100" s="105"/>
      <c r="J100" s="106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7"/>
      <c r="AF100" s="109"/>
      <c r="AG100" s="108"/>
      <c r="AH100" s="125">
        <f t="shared" ref="AH100:AH119" si="19">SUMPRODUCT(E$60:AD$60,E100:AD100)</f>
        <v>0</v>
      </c>
      <c r="AI100" s="127">
        <f t="shared" si="5"/>
        <v>0</v>
      </c>
      <c r="AJ100" s="117">
        <f t="shared" ref="AJ100:AJ119" si="20">+C$34</f>
        <v>0</v>
      </c>
      <c r="AK100" s="84">
        <f t="shared" si="6"/>
        <v>0</v>
      </c>
      <c r="AL100" s="86">
        <v>230</v>
      </c>
      <c r="AM100" s="13">
        <f t="shared" si="17"/>
        <v>0</v>
      </c>
      <c r="AO100" s="30">
        <f t="shared" si="8"/>
        <v>0</v>
      </c>
      <c r="AP100" s="31">
        <f t="shared" si="9"/>
        <v>0</v>
      </c>
      <c r="AR100" s="30">
        <f t="shared" ref="AR100:AR119" si="21">SUMPRODUCT(E100:AD100,E$59:AD$59)</f>
        <v>0</v>
      </c>
      <c r="AS100" s="29">
        <f t="shared" si="10"/>
        <v>0</v>
      </c>
      <c r="AT100" s="42" t="e">
        <f t="shared" si="18"/>
        <v>#DIV/0!</v>
      </c>
      <c r="AU100" s="49">
        <f t="shared" si="11"/>
        <v>0.75319999999999998</v>
      </c>
      <c r="AV100" s="45">
        <f t="shared" si="12"/>
        <v>173.23599999999999</v>
      </c>
      <c r="AW100" s="45">
        <f t="shared" si="13"/>
        <v>0</v>
      </c>
      <c r="AX100" s="65">
        <f t="shared" si="16"/>
        <v>0</v>
      </c>
      <c r="AZ100" s="57">
        <f t="shared" si="14"/>
        <v>0</v>
      </c>
      <c r="BA100" s="13">
        <f t="shared" si="4"/>
        <v>0</v>
      </c>
    </row>
    <row r="101" spans="1:53" ht="13.5" thickBot="1">
      <c r="A101" s="5"/>
      <c r="B101" s="10" t="s">
        <v>57</v>
      </c>
      <c r="C101" s="10">
        <v>1345</v>
      </c>
      <c r="D101" s="79">
        <v>560</v>
      </c>
      <c r="E101" s="103"/>
      <c r="F101" s="104"/>
      <c r="G101" s="104"/>
      <c r="H101" s="104"/>
      <c r="I101" s="105"/>
      <c r="J101" s="106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7"/>
      <c r="AF101" s="109"/>
      <c r="AG101" s="108"/>
      <c r="AH101" s="125">
        <f t="shared" si="19"/>
        <v>0</v>
      </c>
      <c r="AI101" s="127">
        <f t="shared" si="5"/>
        <v>0</v>
      </c>
      <c r="AJ101" s="117">
        <f t="shared" si="20"/>
        <v>0</v>
      </c>
      <c r="AK101" s="84">
        <f t="shared" si="6"/>
        <v>0</v>
      </c>
      <c r="AL101" s="86">
        <v>700</v>
      </c>
      <c r="AM101" s="13">
        <f t="shared" si="17"/>
        <v>0</v>
      </c>
      <c r="AO101" s="30">
        <f t="shared" si="8"/>
        <v>0</v>
      </c>
      <c r="AP101" s="31">
        <f t="shared" si="9"/>
        <v>0</v>
      </c>
      <c r="AR101" s="30">
        <f t="shared" si="21"/>
        <v>0</v>
      </c>
      <c r="AS101" s="29">
        <f t="shared" si="10"/>
        <v>0</v>
      </c>
      <c r="AT101" s="42" t="e">
        <f t="shared" si="18"/>
        <v>#DIV/0!</v>
      </c>
      <c r="AU101" s="49">
        <f t="shared" si="11"/>
        <v>1.5064</v>
      </c>
      <c r="AV101" s="45">
        <f t="shared" si="12"/>
        <v>1054.48</v>
      </c>
      <c r="AW101" s="45">
        <f t="shared" si="13"/>
        <v>0</v>
      </c>
      <c r="AX101" s="65">
        <f t="shared" si="16"/>
        <v>0</v>
      </c>
      <c r="AZ101" s="57">
        <f t="shared" si="14"/>
        <v>0</v>
      </c>
      <c r="BA101" s="13">
        <f t="shared" si="4"/>
        <v>0</v>
      </c>
    </row>
    <row r="102" spans="1:53" ht="13.5" thickBot="1">
      <c r="A102" s="5" t="s">
        <v>74</v>
      </c>
      <c r="B102" s="10" t="s">
        <v>56</v>
      </c>
      <c r="C102" s="10">
        <v>1345</v>
      </c>
      <c r="D102" s="79">
        <v>800</v>
      </c>
      <c r="E102" s="103"/>
      <c r="F102" s="104"/>
      <c r="G102" s="104"/>
      <c r="H102" s="104"/>
      <c r="I102" s="105"/>
      <c r="J102" s="106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7"/>
      <c r="AF102" s="107"/>
      <c r="AG102" s="108"/>
      <c r="AH102" s="125">
        <f t="shared" si="19"/>
        <v>0</v>
      </c>
      <c r="AI102" s="127">
        <f t="shared" si="5"/>
        <v>0</v>
      </c>
      <c r="AJ102" s="117">
        <f t="shared" si="20"/>
        <v>0</v>
      </c>
      <c r="AK102" s="84">
        <f t="shared" si="6"/>
        <v>0</v>
      </c>
      <c r="AL102" s="86">
        <v>90</v>
      </c>
      <c r="AM102" s="13">
        <f t="shared" si="17"/>
        <v>0</v>
      </c>
      <c r="AO102" s="30">
        <f t="shared" si="8"/>
        <v>0</v>
      </c>
      <c r="AP102" s="31">
        <f t="shared" si="9"/>
        <v>0</v>
      </c>
      <c r="AR102" s="30">
        <f t="shared" si="21"/>
        <v>0</v>
      </c>
      <c r="AS102" s="29">
        <f t="shared" si="10"/>
        <v>0</v>
      </c>
      <c r="AT102" s="42" t="e">
        <f t="shared" si="18"/>
        <v>#DIV/0!</v>
      </c>
      <c r="AU102" s="49">
        <f t="shared" si="11"/>
        <v>1.0760000000000001</v>
      </c>
      <c r="AV102" s="45">
        <f t="shared" si="12"/>
        <v>96.84</v>
      </c>
      <c r="AW102" s="45">
        <f t="shared" si="13"/>
        <v>0</v>
      </c>
      <c r="AX102" s="65">
        <f t="shared" si="16"/>
        <v>0</v>
      </c>
      <c r="AZ102" s="57">
        <f t="shared" si="14"/>
        <v>0</v>
      </c>
      <c r="BA102" s="13">
        <f t="shared" si="4"/>
        <v>0</v>
      </c>
    </row>
    <row r="103" spans="1:53" ht="13.5" thickBot="1">
      <c r="A103" s="5"/>
      <c r="B103" s="10" t="s">
        <v>57</v>
      </c>
      <c r="C103" s="10">
        <v>1345</v>
      </c>
      <c r="D103" s="79">
        <v>800</v>
      </c>
      <c r="E103" s="103"/>
      <c r="F103" s="104"/>
      <c r="G103" s="104"/>
      <c r="H103" s="104"/>
      <c r="I103" s="105"/>
      <c r="J103" s="106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7"/>
      <c r="AF103" s="107"/>
      <c r="AG103" s="108"/>
      <c r="AH103" s="125">
        <f t="shared" si="19"/>
        <v>0</v>
      </c>
      <c r="AI103" s="127">
        <f t="shared" si="5"/>
        <v>0</v>
      </c>
      <c r="AJ103" s="117">
        <f t="shared" si="20"/>
        <v>0</v>
      </c>
      <c r="AK103" s="84">
        <f t="shared" si="6"/>
        <v>0</v>
      </c>
      <c r="AL103" s="86">
        <v>250</v>
      </c>
      <c r="AM103" s="13">
        <f t="shared" si="17"/>
        <v>0</v>
      </c>
      <c r="AO103" s="30">
        <f t="shared" si="8"/>
        <v>0</v>
      </c>
      <c r="AP103" s="31">
        <f t="shared" si="9"/>
        <v>0</v>
      </c>
      <c r="AR103" s="30">
        <f t="shared" si="21"/>
        <v>0</v>
      </c>
      <c r="AS103" s="29">
        <f t="shared" si="10"/>
        <v>0</v>
      </c>
      <c r="AT103" s="42" t="e">
        <f t="shared" si="18"/>
        <v>#DIV/0!</v>
      </c>
      <c r="AU103" s="49">
        <f t="shared" si="11"/>
        <v>2.1520000000000001</v>
      </c>
      <c r="AV103" s="45">
        <f t="shared" si="12"/>
        <v>538</v>
      </c>
      <c r="AW103" s="45">
        <f t="shared" si="13"/>
        <v>0</v>
      </c>
      <c r="AX103" s="65">
        <f t="shared" si="16"/>
        <v>0</v>
      </c>
      <c r="AZ103" s="57">
        <f t="shared" si="14"/>
        <v>0</v>
      </c>
      <c r="BA103" s="13">
        <f t="shared" si="4"/>
        <v>0</v>
      </c>
    </row>
    <row r="104" spans="1:53" ht="13.5" thickBot="1">
      <c r="A104" s="5" t="s">
        <v>75</v>
      </c>
      <c r="B104" s="10" t="s">
        <v>56</v>
      </c>
      <c r="C104" s="10">
        <v>1345</v>
      </c>
      <c r="D104" s="79">
        <v>1040</v>
      </c>
      <c r="E104" s="103"/>
      <c r="F104" s="104"/>
      <c r="G104" s="104"/>
      <c r="H104" s="104"/>
      <c r="I104" s="105"/>
      <c r="J104" s="106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7"/>
      <c r="AF104" s="107"/>
      <c r="AG104" s="108"/>
      <c r="AH104" s="125">
        <f t="shared" si="19"/>
        <v>0</v>
      </c>
      <c r="AI104" s="127">
        <f t="shared" si="5"/>
        <v>0</v>
      </c>
      <c r="AJ104" s="117">
        <f t="shared" si="20"/>
        <v>0</v>
      </c>
      <c r="AK104" s="84">
        <f t="shared" si="6"/>
        <v>0</v>
      </c>
      <c r="AL104" s="86">
        <v>30</v>
      </c>
      <c r="AM104" s="13">
        <f t="shared" si="17"/>
        <v>0</v>
      </c>
      <c r="AO104" s="30">
        <f t="shared" si="8"/>
        <v>0</v>
      </c>
      <c r="AP104" s="31">
        <f t="shared" si="9"/>
        <v>0</v>
      </c>
      <c r="AR104" s="30">
        <f t="shared" si="21"/>
        <v>0</v>
      </c>
      <c r="AS104" s="29">
        <f t="shared" si="10"/>
        <v>0</v>
      </c>
      <c r="AT104" s="42" t="e">
        <f t="shared" si="18"/>
        <v>#DIV/0!</v>
      </c>
      <c r="AU104" s="49">
        <f t="shared" si="11"/>
        <v>1.3988</v>
      </c>
      <c r="AV104" s="45">
        <f t="shared" si="12"/>
        <v>41.963999999999999</v>
      </c>
      <c r="AW104" s="45">
        <f t="shared" si="13"/>
        <v>0</v>
      </c>
      <c r="AX104" s="65">
        <f t="shared" si="16"/>
        <v>0</v>
      </c>
      <c r="AZ104" s="57">
        <f t="shared" si="14"/>
        <v>0</v>
      </c>
      <c r="BA104" s="13">
        <f t="shared" si="4"/>
        <v>0</v>
      </c>
    </row>
    <row r="105" spans="1:53" ht="13.5" thickBot="1">
      <c r="A105" s="5"/>
      <c r="B105" s="10" t="s">
        <v>57</v>
      </c>
      <c r="C105" s="10">
        <v>1345</v>
      </c>
      <c r="D105" s="79">
        <v>1040</v>
      </c>
      <c r="E105" s="103"/>
      <c r="F105" s="104"/>
      <c r="G105" s="104"/>
      <c r="H105" s="104"/>
      <c r="I105" s="105"/>
      <c r="J105" s="106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7"/>
      <c r="AF105" s="107"/>
      <c r="AG105" s="108"/>
      <c r="AH105" s="125">
        <f t="shared" si="19"/>
        <v>0</v>
      </c>
      <c r="AI105" s="127">
        <f t="shared" si="5"/>
        <v>0</v>
      </c>
      <c r="AJ105" s="117">
        <f t="shared" si="20"/>
        <v>0</v>
      </c>
      <c r="AK105" s="84">
        <f t="shared" si="6"/>
        <v>0</v>
      </c>
      <c r="AL105" s="86">
        <v>90</v>
      </c>
      <c r="AM105" s="13">
        <f t="shared" si="17"/>
        <v>0</v>
      </c>
      <c r="AO105" s="30">
        <f t="shared" si="8"/>
        <v>0</v>
      </c>
      <c r="AP105" s="31">
        <f t="shared" si="9"/>
        <v>0</v>
      </c>
      <c r="AR105" s="30">
        <f t="shared" si="21"/>
        <v>0</v>
      </c>
      <c r="AS105" s="29">
        <f t="shared" si="10"/>
        <v>0</v>
      </c>
      <c r="AT105" s="42" t="e">
        <f t="shared" si="18"/>
        <v>#DIV/0!</v>
      </c>
      <c r="AU105" s="49">
        <f t="shared" si="11"/>
        <v>2.7976000000000001</v>
      </c>
      <c r="AV105" s="45">
        <f t="shared" si="12"/>
        <v>251.78400000000002</v>
      </c>
      <c r="AW105" s="45">
        <f t="shared" si="13"/>
        <v>0</v>
      </c>
      <c r="AX105" s="65">
        <f t="shared" si="16"/>
        <v>0</v>
      </c>
      <c r="AZ105" s="57">
        <f t="shared" si="14"/>
        <v>0</v>
      </c>
      <c r="BA105" s="13">
        <f t="shared" si="4"/>
        <v>0</v>
      </c>
    </row>
    <row r="106" spans="1:53" ht="13.5" thickBot="1">
      <c r="A106" s="5" t="s">
        <v>76</v>
      </c>
      <c r="B106" s="10" t="s">
        <v>56</v>
      </c>
      <c r="C106" s="10">
        <v>1643</v>
      </c>
      <c r="D106" s="79">
        <v>320</v>
      </c>
      <c r="E106" s="103"/>
      <c r="F106" s="104"/>
      <c r="G106" s="104"/>
      <c r="H106" s="104"/>
      <c r="I106" s="105"/>
      <c r="J106" s="106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7"/>
      <c r="AF106" s="107"/>
      <c r="AG106" s="108"/>
      <c r="AH106" s="125">
        <f t="shared" si="19"/>
        <v>0</v>
      </c>
      <c r="AI106" s="127">
        <f t="shared" si="5"/>
        <v>0</v>
      </c>
      <c r="AJ106" s="117">
        <f t="shared" si="20"/>
        <v>0</v>
      </c>
      <c r="AK106" s="84">
        <f t="shared" si="6"/>
        <v>0</v>
      </c>
      <c r="AL106" s="86">
        <v>150</v>
      </c>
      <c r="AM106" s="13">
        <f t="shared" si="17"/>
        <v>0</v>
      </c>
      <c r="AO106" s="30">
        <f t="shared" si="8"/>
        <v>0</v>
      </c>
      <c r="AP106" s="31">
        <f t="shared" si="9"/>
        <v>0</v>
      </c>
      <c r="AR106" s="30">
        <f t="shared" si="21"/>
        <v>0</v>
      </c>
      <c r="AS106" s="29">
        <f t="shared" si="10"/>
        <v>0</v>
      </c>
      <c r="AT106" s="42" t="e">
        <f t="shared" si="18"/>
        <v>#DIV/0!</v>
      </c>
      <c r="AU106" s="49">
        <f t="shared" si="11"/>
        <v>0.52576000000000001</v>
      </c>
      <c r="AV106" s="45">
        <f t="shared" si="12"/>
        <v>78.864000000000004</v>
      </c>
      <c r="AW106" s="45">
        <f t="shared" si="13"/>
        <v>0</v>
      </c>
      <c r="AX106" s="65">
        <f t="shared" si="16"/>
        <v>0</v>
      </c>
      <c r="AZ106" s="57">
        <f t="shared" si="14"/>
        <v>0</v>
      </c>
      <c r="BA106" s="13">
        <f t="shared" si="4"/>
        <v>0</v>
      </c>
    </row>
    <row r="107" spans="1:53" ht="13.5" thickBot="1">
      <c r="A107" s="5"/>
      <c r="B107" s="10" t="s">
        <v>57</v>
      </c>
      <c r="C107" s="10">
        <v>1643</v>
      </c>
      <c r="D107" s="79">
        <v>320</v>
      </c>
      <c r="E107" s="103"/>
      <c r="F107" s="104"/>
      <c r="G107" s="104"/>
      <c r="H107" s="104"/>
      <c r="I107" s="105"/>
      <c r="J107" s="106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7"/>
      <c r="AF107" s="107"/>
      <c r="AG107" s="108"/>
      <c r="AH107" s="125">
        <f t="shared" si="19"/>
        <v>0</v>
      </c>
      <c r="AI107" s="127">
        <f t="shared" si="5"/>
        <v>0</v>
      </c>
      <c r="AJ107" s="117">
        <f t="shared" si="20"/>
        <v>0</v>
      </c>
      <c r="AK107" s="84">
        <f t="shared" si="6"/>
        <v>0</v>
      </c>
      <c r="AL107" s="86">
        <v>430</v>
      </c>
      <c r="AM107" s="13">
        <f t="shared" si="17"/>
        <v>0</v>
      </c>
      <c r="AO107" s="30">
        <f t="shared" si="8"/>
        <v>0</v>
      </c>
      <c r="AP107" s="31">
        <f t="shared" si="9"/>
        <v>0</v>
      </c>
      <c r="AR107" s="30">
        <f t="shared" si="21"/>
        <v>0</v>
      </c>
      <c r="AS107" s="29">
        <f t="shared" si="10"/>
        <v>0</v>
      </c>
      <c r="AT107" s="42" t="e">
        <f t="shared" si="18"/>
        <v>#DIV/0!</v>
      </c>
      <c r="AU107" s="49">
        <f t="shared" si="11"/>
        <v>1.05152</v>
      </c>
      <c r="AV107" s="45">
        <f t="shared" si="12"/>
        <v>452.15359999999998</v>
      </c>
      <c r="AW107" s="45">
        <f t="shared" si="13"/>
        <v>0</v>
      </c>
      <c r="AX107" s="65">
        <f t="shared" si="16"/>
        <v>0</v>
      </c>
      <c r="AZ107" s="57">
        <f t="shared" si="14"/>
        <v>0</v>
      </c>
      <c r="BA107" s="13">
        <f t="shared" si="4"/>
        <v>0</v>
      </c>
    </row>
    <row r="108" spans="1:53" ht="13.5" thickBot="1">
      <c r="A108" s="5" t="s">
        <v>77</v>
      </c>
      <c r="B108" s="10" t="s">
        <v>56</v>
      </c>
      <c r="C108" s="10">
        <v>1643</v>
      </c>
      <c r="D108" s="79">
        <v>560</v>
      </c>
      <c r="E108" s="103"/>
      <c r="F108" s="104"/>
      <c r="G108" s="104"/>
      <c r="H108" s="104"/>
      <c r="I108" s="105"/>
      <c r="J108" s="106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7"/>
      <c r="AF108" s="107"/>
      <c r="AG108" s="108"/>
      <c r="AH108" s="125">
        <f t="shared" si="19"/>
        <v>0</v>
      </c>
      <c r="AI108" s="127">
        <f t="shared" si="5"/>
        <v>0</v>
      </c>
      <c r="AJ108" s="117">
        <f t="shared" si="20"/>
        <v>0</v>
      </c>
      <c r="AK108" s="84">
        <f t="shared" si="6"/>
        <v>0</v>
      </c>
      <c r="AL108" s="86">
        <v>90</v>
      </c>
      <c r="AM108" s="13">
        <f t="shared" si="17"/>
        <v>0</v>
      </c>
      <c r="AO108" s="30">
        <f t="shared" si="8"/>
        <v>0</v>
      </c>
      <c r="AP108" s="31">
        <f t="shared" si="9"/>
        <v>0</v>
      </c>
      <c r="AR108" s="30">
        <f t="shared" si="21"/>
        <v>0</v>
      </c>
      <c r="AS108" s="29">
        <f t="shared" si="10"/>
        <v>0</v>
      </c>
      <c r="AT108" s="42" t="e">
        <f t="shared" si="18"/>
        <v>#DIV/0!</v>
      </c>
      <c r="AU108" s="49">
        <f t="shared" si="11"/>
        <v>0.92008000000000001</v>
      </c>
      <c r="AV108" s="45">
        <f t="shared" si="12"/>
        <v>82.807199999999995</v>
      </c>
      <c r="AW108" s="45">
        <f t="shared" si="13"/>
        <v>0</v>
      </c>
      <c r="AX108" s="65">
        <f t="shared" si="16"/>
        <v>0</v>
      </c>
      <c r="AZ108" s="57">
        <f t="shared" si="14"/>
        <v>0</v>
      </c>
      <c r="BA108" s="13">
        <f t="shared" si="4"/>
        <v>0</v>
      </c>
    </row>
    <row r="109" spans="1:53" ht="13.5" thickBot="1">
      <c r="A109" s="5"/>
      <c r="B109" s="10" t="s">
        <v>57</v>
      </c>
      <c r="C109" s="10">
        <v>1643</v>
      </c>
      <c r="D109" s="79">
        <v>560</v>
      </c>
      <c r="E109" s="103"/>
      <c r="F109" s="104"/>
      <c r="G109" s="104"/>
      <c r="H109" s="104"/>
      <c r="I109" s="105"/>
      <c r="J109" s="106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7"/>
      <c r="AF109" s="107"/>
      <c r="AG109" s="108"/>
      <c r="AH109" s="125">
        <f t="shared" si="19"/>
        <v>0</v>
      </c>
      <c r="AI109" s="127">
        <f t="shared" si="5"/>
        <v>0</v>
      </c>
      <c r="AJ109" s="117">
        <f t="shared" si="20"/>
        <v>0</v>
      </c>
      <c r="AK109" s="84">
        <f t="shared" si="6"/>
        <v>0</v>
      </c>
      <c r="AL109" s="86">
        <v>250</v>
      </c>
      <c r="AM109" s="13">
        <f t="shared" si="17"/>
        <v>0</v>
      </c>
      <c r="AO109" s="30">
        <f t="shared" si="8"/>
        <v>0</v>
      </c>
      <c r="AP109" s="31">
        <f t="shared" si="9"/>
        <v>0</v>
      </c>
      <c r="AR109" s="30">
        <f t="shared" si="21"/>
        <v>0</v>
      </c>
      <c r="AS109" s="29">
        <f t="shared" si="10"/>
        <v>0</v>
      </c>
      <c r="AT109" s="42" t="e">
        <f t="shared" si="18"/>
        <v>#DIV/0!</v>
      </c>
      <c r="AU109" s="49">
        <f t="shared" si="11"/>
        <v>1.84016</v>
      </c>
      <c r="AV109" s="45">
        <f t="shared" si="12"/>
        <v>460.04</v>
      </c>
      <c r="AW109" s="45">
        <f t="shared" si="13"/>
        <v>0</v>
      </c>
      <c r="AX109" s="65">
        <f t="shared" si="16"/>
        <v>0</v>
      </c>
      <c r="AZ109" s="57">
        <f t="shared" si="14"/>
        <v>0</v>
      </c>
      <c r="BA109" s="13">
        <f t="shared" si="4"/>
        <v>0</v>
      </c>
    </row>
    <row r="110" spans="1:53" ht="13.5" thickBot="1">
      <c r="A110" s="5" t="s">
        <v>78</v>
      </c>
      <c r="B110" s="10" t="s">
        <v>56</v>
      </c>
      <c r="C110" s="10">
        <v>1643</v>
      </c>
      <c r="D110" s="79">
        <v>800</v>
      </c>
      <c r="E110" s="103"/>
      <c r="F110" s="104"/>
      <c r="G110" s="104"/>
      <c r="H110" s="104"/>
      <c r="I110" s="105"/>
      <c r="J110" s="106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7"/>
      <c r="AF110" s="107"/>
      <c r="AG110" s="108"/>
      <c r="AH110" s="125">
        <f t="shared" si="19"/>
        <v>0</v>
      </c>
      <c r="AI110" s="127">
        <f t="shared" si="5"/>
        <v>0</v>
      </c>
      <c r="AJ110" s="117">
        <f t="shared" si="20"/>
        <v>0</v>
      </c>
      <c r="AK110" s="84">
        <f t="shared" si="6"/>
        <v>0</v>
      </c>
      <c r="AL110" s="86">
        <v>90</v>
      </c>
      <c r="AM110" s="13">
        <f t="shared" si="17"/>
        <v>0</v>
      </c>
      <c r="AO110" s="30">
        <f t="shared" si="8"/>
        <v>0</v>
      </c>
      <c r="AP110" s="31">
        <f t="shared" si="9"/>
        <v>0</v>
      </c>
      <c r="AR110" s="30">
        <f t="shared" si="21"/>
        <v>0</v>
      </c>
      <c r="AS110" s="29">
        <f t="shared" si="10"/>
        <v>0</v>
      </c>
      <c r="AT110" s="42" t="e">
        <f t="shared" si="18"/>
        <v>#DIV/0!</v>
      </c>
      <c r="AU110" s="49">
        <f t="shared" si="11"/>
        <v>1.3144</v>
      </c>
      <c r="AV110" s="45">
        <f t="shared" si="12"/>
        <v>118.29600000000001</v>
      </c>
      <c r="AW110" s="45">
        <f t="shared" si="13"/>
        <v>0</v>
      </c>
      <c r="AX110" s="65">
        <f t="shared" si="16"/>
        <v>0</v>
      </c>
      <c r="AZ110" s="57">
        <f t="shared" si="14"/>
        <v>0</v>
      </c>
      <c r="BA110" s="13">
        <f t="shared" si="4"/>
        <v>0</v>
      </c>
    </row>
    <row r="111" spans="1:53" ht="13.5" thickBot="1">
      <c r="A111" s="5"/>
      <c r="B111" s="10" t="s">
        <v>57</v>
      </c>
      <c r="C111" s="10">
        <v>1643</v>
      </c>
      <c r="D111" s="79">
        <v>800</v>
      </c>
      <c r="E111" s="103"/>
      <c r="F111" s="104"/>
      <c r="G111" s="104"/>
      <c r="H111" s="104"/>
      <c r="I111" s="105"/>
      <c r="J111" s="106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7"/>
      <c r="AF111" s="107"/>
      <c r="AG111" s="108"/>
      <c r="AH111" s="125">
        <f t="shared" si="19"/>
        <v>0</v>
      </c>
      <c r="AI111" s="127">
        <f t="shared" si="5"/>
        <v>0</v>
      </c>
      <c r="AJ111" s="117">
        <f t="shared" si="20"/>
        <v>0</v>
      </c>
      <c r="AK111" s="84">
        <f t="shared" si="6"/>
        <v>0</v>
      </c>
      <c r="AL111" s="86">
        <v>250</v>
      </c>
      <c r="AM111" s="13">
        <f t="shared" si="17"/>
        <v>0</v>
      </c>
      <c r="AO111" s="30">
        <f t="shared" si="8"/>
        <v>0</v>
      </c>
      <c r="AP111" s="31">
        <f t="shared" si="9"/>
        <v>0</v>
      </c>
      <c r="AR111" s="30">
        <f t="shared" si="21"/>
        <v>0</v>
      </c>
      <c r="AS111" s="29">
        <f t="shared" si="10"/>
        <v>0</v>
      </c>
      <c r="AT111" s="42" t="e">
        <f t="shared" si="18"/>
        <v>#DIV/0!</v>
      </c>
      <c r="AU111" s="49">
        <f t="shared" si="11"/>
        <v>2.6288</v>
      </c>
      <c r="AV111" s="45">
        <f t="shared" si="12"/>
        <v>657.2</v>
      </c>
      <c r="AW111" s="45">
        <f t="shared" si="13"/>
        <v>0</v>
      </c>
      <c r="AX111" s="65">
        <f t="shared" si="16"/>
        <v>0</v>
      </c>
      <c r="AZ111" s="57">
        <f t="shared" si="14"/>
        <v>0</v>
      </c>
      <c r="BA111" s="13">
        <f t="shared" si="4"/>
        <v>0</v>
      </c>
    </row>
    <row r="112" spans="1:53" ht="12" customHeight="1" thickBot="1">
      <c r="A112" s="5" t="s">
        <v>79</v>
      </c>
      <c r="B112" s="10" t="s">
        <v>56</v>
      </c>
      <c r="C112" s="10">
        <v>1643</v>
      </c>
      <c r="D112" s="79">
        <v>1040</v>
      </c>
      <c r="E112" s="103"/>
      <c r="F112" s="104"/>
      <c r="G112" s="104"/>
      <c r="H112" s="104"/>
      <c r="I112" s="105"/>
      <c r="J112" s="106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7"/>
      <c r="AF112" s="107"/>
      <c r="AG112" s="108"/>
      <c r="AH112" s="125">
        <f t="shared" si="19"/>
        <v>0</v>
      </c>
      <c r="AI112" s="127">
        <f t="shared" si="5"/>
        <v>0</v>
      </c>
      <c r="AJ112" s="117">
        <f t="shared" si="20"/>
        <v>0</v>
      </c>
      <c r="AK112" s="84">
        <f t="shared" si="6"/>
        <v>0</v>
      </c>
      <c r="AL112" s="86">
        <v>30</v>
      </c>
      <c r="AM112" s="13">
        <f t="shared" si="17"/>
        <v>0</v>
      </c>
      <c r="AO112" s="30">
        <f t="shared" si="8"/>
        <v>0</v>
      </c>
      <c r="AP112" s="31">
        <f t="shared" si="9"/>
        <v>0</v>
      </c>
      <c r="AR112" s="30">
        <f t="shared" si="21"/>
        <v>0</v>
      </c>
      <c r="AS112" s="29">
        <f t="shared" si="10"/>
        <v>0</v>
      </c>
      <c r="AT112" s="42" t="e">
        <f t="shared" si="18"/>
        <v>#DIV/0!</v>
      </c>
      <c r="AU112" s="49">
        <f t="shared" si="11"/>
        <v>1.70872</v>
      </c>
      <c r="AV112" s="45">
        <f t="shared" si="12"/>
        <v>51.261600000000001</v>
      </c>
      <c r="AW112" s="45">
        <f t="shared" si="13"/>
        <v>0</v>
      </c>
      <c r="AX112" s="65">
        <f t="shared" si="16"/>
        <v>0</v>
      </c>
      <c r="AZ112" s="57">
        <f t="shared" si="14"/>
        <v>0</v>
      </c>
      <c r="BA112" s="13">
        <f t="shared" si="4"/>
        <v>0</v>
      </c>
    </row>
    <row r="113" spans="1:53" ht="12" customHeight="1" thickBot="1">
      <c r="A113" s="5"/>
      <c r="B113" s="10" t="s">
        <v>57</v>
      </c>
      <c r="C113" s="10">
        <v>1643</v>
      </c>
      <c r="D113" s="79">
        <v>1040</v>
      </c>
      <c r="E113" s="103"/>
      <c r="F113" s="104"/>
      <c r="G113" s="104"/>
      <c r="H113" s="104"/>
      <c r="I113" s="105"/>
      <c r="J113" s="106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7"/>
      <c r="AF113" s="109"/>
      <c r="AG113" s="108"/>
      <c r="AH113" s="125">
        <f t="shared" si="19"/>
        <v>0</v>
      </c>
      <c r="AI113" s="127">
        <f t="shared" si="5"/>
        <v>0</v>
      </c>
      <c r="AJ113" s="117">
        <f t="shared" si="20"/>
        <v>0</v>
      </c>
      <c r="AK113" s="84">
        <f t="shared" si="6"/>
        <v>0</v>
      </c>
      <c r="AL113" s="86">
        <v>90</v>
      </c>
      <c r="AM113" s="13">
        <f t="shared" si="17"/>
        <v>0</v>
      </c>
      <c r="AO113" s="30">
        <f t="shared" si="8"/>
        <v>0</v>
      </c>
      <c r="AP113" s="31">
        <f t="shared" si="9"/>
        <v>0</v>
      </c>
      <c r="AR113" s="30">
        <f t="shared" si="21"/>
        <v>0</v>
      </c>
      <c r="AS113" s="29">
        <f t="shared" si="10"/>
        <v>0</v>
      </c>
      <c r="AT113" s="42" t="e">
        <f t="shared" si="18"/>
        <v>#DIV/0!</v>
      </c>
      <c r="AU113" s="49">
        <f t="shared" si="11"/>
        <v>3.41744</v>
      </c>
      <c r="AV113" s="45">
        <f t="shared" si="12"/>
        <v>307.56959999999998</v>
      </c>
      <c r="AW113" s="45">
        <f t="shared" si="13"/>
        <v>0</v>
      </c>
      <c r="AX113" s="65">
        <f t="shared" si="16"/>
        <v>0</v>
      </c>
      <c r="AZ113" s="57">
        <f t="shared" si="14"/>
        <v>0</v>
      </c>
      <c r="BA113" s="13">
        <f t="shared" si="4"/>
        <v>0</v>
      </c>
    </row>
    <row r="114" spans="1:53" ht="13.5" thickBot="1">
      <c r="A114" s="5" t="s">
        <v>80</v>
      </c>
      <c r="B114" s="10" t="s">
        <v>56</v>
      </c>
      <c r="C114" s="10">
        <v>2140</v>
      </c>
      <c r="D114" s="79">
        <v>320</v>
      </c>
      <c r="E114" s="103"/>
      <c r="F114" s="104"/>
      <c r="G114" s="104"/>
      <c r="H114" s="104"/>
      <c r="I114" s="105"/>
      <c r="J114" s="106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7"/>
      <c r="AF114" s="107"/>
      <c r="AG114" s="108"/>
      <c r="AH114" s="125">
        <f t="shared" si="19"/>
        <v>0</v>
      </c>
      <c r="AI114" s="127">
        <f t="shared" si="5"/>
        <v>0</v>
      </c>
      <c r="AJ114" s="117">
        <f t="shared" si="20"/>
        <v>0</v>
      </c>
      <c r="AK114" s="84">
        <f t="shared" si="6"/>
        <v>0</v>
      </c>
      <c r="AL114" s="86">
        <v>275</v>
      </c>
      <c r="AM114" s="13">
        <f t="shared" si="17"/>
        <v>0</v>
      </c>
      <c r="AO114" s="30">
        <f t="shared" si="8"/>
        <v>0</v>
      </c>
      <c r="AP114" s="31">
        <f t="shared" si="9"/>
        <v>0</v>
      </c>
      <c r="AR114" s="30">
        <f t="shared" si="21"/>
        <v>0</v>
      </c>
      <c r="AS114" s="29">
        <f t="shared" si="10"/>
        <v>0</v>
      </c>
      <c r="AT114" s="42" t="e">
        <f t="shared" si="18"/>
        <v>#DIV/0!</v>
      </c>
      <c r="AU114" s="49">
        <f t="shared" si="11"/>
        <v>0.68480000000000008</v>
      </c>
      <c r="AV114" s="45">
        <f t="shared" si="12"/>
        <v>188.32000000000002</v>
      </c>
      <c r="AW114" s="45">
        <f t="shared" si="13"/>
        <v>0</v>
      </c>
      <c r="AX114" s="65">
        <f t="shared" si="16"/>
        <v>0</v>
      </c>
      <c r="AZ114" s="57">
        <f t="shared" si="14"/>
        <v>0</v>
      </c>
      <c r="BA114" s="13">
        <f t="shared" si="4"/>
        <v>0</v>
      </c>
    </row>
    <row r="115" spans="1:53" ht="13.5" thickBot="1">
      <c r="A115" s="5"/>
      <c r="B115" s="10" t="s">
        <v>57</v>
      </c>
      <c r="C115" s="10">
        <v>2140</v>
      </c>
      <c r="D115" s="79">
        <v>320</v>
      </c>
      <c r="E115" s="103"/>
      <c r="F115" s="104"/>
      <c r="G115" s="104"/>
      <c r="H115" s="104"/>
      <c r="I115" s="105"/>
      <c r="J115" s="106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7"/>
      <c r="AF115" s="107"/>
      <c r="AG115" s="108"/>
      <c r="AH115" s="125">
        <f t="shared" si="19"/>
        <v>0</v>
      </c>
      <c r="AI115" s="127">
        <f t="shared" si="5"/>
        <v>0</v>
      </c>
      <c r="AJ115" s="117">
        <f t="shared" si="20"/>
        <v>0</v>
      </c>
      <c r="AK115" s="84">
        <f t="shared" si="6"/>
        <v>0</v>
      </c>
      <c r="AL115" s="86">
        <v>850</v>
      </c>
      <c r="AM115" s="13">
        <f t="shared" si="17"/>
        <v>0</v>
      </c>
      <c r="AO115" s="30">
        <f t="shared" si="8"/>
        <v>0</v>
      </c>
      <c r="AP115" s="31">
        <f t="shared" si="9"/>
        <v>0</v>
      </c>
      <c r="AR115" s="30">
        <f t="shared" si="21"/>
        <v>0</v>
      </c>
      <c r="AS115" s="29">
        <f t="shared" si="10"/>
        <v>0</v>
      </c>
      <c r="AT115" s="42" t="e">
        <f t="shared" si="18"/>
        <v>#DIV/0!</v>
      </c>
      <c r="AU115" s="49">
        <f t="shared" si="11"/>
        <v>1.3696000000000002</v>
      </c>
      <c r="AV115" s="45">
        <f t="shared" si="12"/>
        <v>1164.1600000000001</v>
      </c>
      <c r="AW115" s="45">
        <f t="shared" si="13"/>
        <v>0</v>
      </c>
      <c r="AX115" s="65">
        <f t="shared" si="16"/>
        <v>0</v>
      </c>
      <c r="AZ115" s="57">
        <f t="shared" si="14"/>
        <v>0</v>
      </c>
      <c r="BA115" s="13">
        <f t="shared" si="4"/>
        <v>0</v>
      </c>
    </row>
    <row r="116" spans="1:53" ht="13.5" thickBot="1">
      <c r="A116" s="5" t="s">
        <v>81</v>
      </c>
      <c r="B116" s="10" t="s">
        <v>56</v>
      </c>
      <c r="C116" s="10">
        <v>2140</v>
      </c>
      <c r="D116" s="79">
        <v>560</v>
      </c>
      <c r="E116" s="103"/>
      <c r="F116" s="104"/>
      <c r="G116" s="104"/>
      <c r="H116" s="104"/>
      <c r="I116" s="105"/>
      <c r="J116" s="106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7"/>
      <c r="AF116" s="107"/>
      <c r="AG116" s="108"/>
      <c r="AH116" s="125">
        <f t="shared" si="19"/>
        <v>0</v>
      </c>
      <c r="AI116" s="127">
        <f t="shared" si="5"/>
        <v>0</v>
      </c>
      <c r="AJ116" s="117">
        <f t="shared" si="20"/>
        <v>0</v>
      </c>
      <c r="AK116" s="84">
        <f t="shared" si="6"/>
        <v>0</v>
      </c>
      <c r="AL116" s="86">
        <v>30</v>
      </c>
      <c r="AM116" s="13">
        <f t="shared" si="17"/>
        <v>0</v>
      </c>
      <c r="AO116" s="30">
        <f t="shared" si="8"/>
        <v>0</v>
      </c>
      <c r="AP116" s="31">
        <f t="shared" si="9"/>
        <v>0</v>
      </c>
      <c r="AR116" s="30">
        <f t="shared" si="21"/>
        <v>0</v>
      </c>
      <c r="AS116" s="29">
        <f t="shared" si="10"/>
        <v>0</v>
      </c>
      <c r="AT116" s="42" t="e">
        <f t="shared" si="18"/>
        <v>#DIV/0!</v>
      </c>
      <c r="AU116" s="49">
        <f t="shared" si="11"/>
        <v>1.1984000000000001</v>
      </c>
      <c r="AV116" s="45">
        <f t="shared" si="12"/>
        <v>35.952000000000005</v>
      </c>
      <c r="AW116" s="45">
        <f t="shared" si="13"/>
        <v>0</v>
      </c>
      <c r="AX116" s="65">
        <f t="shared" si="16"/>
        <v>0</v>
      </c>
      <c r="AZ116" s="57">
        <f t="shared" si="14"/>
        <v>0</v>
      </c>
      <c r="BA116" s="13">
        <f t="shared" si="4"/>
        <v>0</v>
      </c>
    </row>
    <row r="117" spans="1:53" ht="13.5" thickBot="1">
      <c r="A117" s="5"/>
      <c r="B117" s="10" t="s">
        <v>57</v>
      </c>
      <c r="C117" s="10">
        <v>2140</v>
      </c>
      <c r="D117" s="79">
        <v>560</v>
      </c>
      <c r="E117" s="103"/>
      <c r="F117" s="104"/>
      <c r="G117" s="104"/>
      <c r="H117" s="104"/>
      <c r="I117" s="105"/>
      <c r="J117" s="106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7"/>
      <c r="AF117" s="107"/>
      <c r="AG117" s="108"/>
      <c r="AH117" s="125">
        <f t="shared" si="19"/>
        <v>0</v>
      </c>
      <c r="AI117" s="127">
        <f t="shared" si="5"/>
        <v>0</v>
      </c>
      <c r="AJ117" s="117">
        <f t="shared" si="20"/>
        <v>0</v>
      </c>
      <c r="AK117" s="84">
        <f t="shared" si="6"/>
        <v>0</v>
      </c>
      <c r="AL117" s="86">
        <v>90</v>
      </c>
      <c r="AM117" s="13">
        <f t="shared" si="17"/>
        <v>0</v>
      </c>
      <c r="AO117" s="30">
        <f t="shared" si="8"/>
        <v>0</v>
      </c>
      <c r="AP117" s="31">
        <f t="shared" si="9"/>
        <v>0</v>
      </c>
      <c r="AR117" s="30">
        <f t="shared" si="21"/>
        <v>0</v>
      </c>
      <c r="AS117" s="29">
        <f t="shared" si="10"/>
        <v>0</v>
      </c>
      <c r="AT117" s="42" t="e">
        <f t="shared" si="18"/>
        <v>#DIV/0!</v>
      </c>
      <c r="AU117" s="49">
        <f t="shared" si="11"/>
        <v>2.3968000000000003</v>
      </c>
      <c r="AV117" s="45">
        <f t="shared" si="12"/>
        <v>215.71200000000002</v>
      </c>
      <c r="AW117" s="45">
        <f t="shared" si="13"/>
        <v>0</v>
      </c>
      <c r="AX117" s="65">
        <f t="shared" si="16"/>
        <v>0</v>
      </c>
      <c r="AZ117" s="57">
        <f t="shared" si="14"/>
        <v>0</v>
      </c>
      <c r="BA117" s="13">
        <f t="shared" si="4"/>
        <v>0</v>
      </c>
    </row>
    <row r="118" spans="1:53" ht="13.5" thickBot="1">
      <c r="A118" s="5" t="s">
        <v>82</v>
      </c>
      <c r="B118" s="10" t="s">
        <v>56</v>
      </c>
      <c r="C118" s="10">
        <v>2440</v>
      </c>
      <c r="D118" s="79">
        <v>320</v>
      </c>
      <c r="E118" s="103"/>
      <c r="F118" s="104"/>
      <c r="G118" s="104"/>
      <c r="H118" s="104"/>
      <c r="I118" s="105"/>
      <c r="J118" s="106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7"/>
      <c r="AF118" s="107"/>
      <c r="AG118" s="108"/>
      <c r="AH118" s="125">
        <f t="shared" si="19"/>
        <v>0</v>
      </c>
      <c r="AI118" s="127">
        <f t="shared" si="5"/>
        <v>0</v>
      </c>
      <c r="AJ118" s="117">
        <f t="shared" si="20"/>
        <v>0</v>
      </c>
      <c r="AK118" s="84">
        <f t="shared" si="6"/>
        <v>0</v>
      </c>
      <c r="AL118" s="86">
        <v>30</v>
      </c>
      <c r="AM118" s="13">
        <f t="shared" si="17"/>
        <v>0</v>
      </c>
      <c r="AO118" s="30">
        <f t="shared" si="8"/>
        <v>0</v>
      </c>
      <c r="AP118" s="31">
        <f t="shared" si="9"/>
        <v>0</v>
      </c>
      <c r="AR118" s="30">
        <f t="shared" si="21"/>
        <v>0</v>
      </c>
      <c r="AS118" s="29">
        <f t="shared" si="10"/>
        <v>0</v>
      </c>
      <c r="AT118" s="42" t="e">
        <f t="shared" si="18"/>
        <v>#DIV/0!</v>
      </c>
      <c r="AU118" s="49">
        <f t="shared" si="11"/>
        <v>0.78079999999999994</v>
      </c>
      <c r="AV118" s="45">
        <f t="shared" si="12"/>
        <v>23.423999999999999</v>
      </c>
      <c r="AW118" s="45">
        <f t="shared" si="13"/>
        <v>0</v>
      </c>
      <c r="AX118" s="65">
        <f t="shared" si="16"/>
        <v>0</v>
      </c>
      <c r="AZ118" s="57">
        <f t="shared" si="14"/>
        <v>0</v>
      </c>
      <c r="BA118" s="13">
        <f t="shared" si="4"/>
        <v>0</v>
      </c>
    </row>
    <row r="119" spans="1:53" ht="13.5" thickBot="1">
      <c r="A119" s="6"/>
      <c r="B119" s="11" t="s">
        <v>57</v>
      </c>
      <c r="C119" s="11">
        <v>2440</v>
      </c>
      <c r="D119" s="80">
        <v>320</v>
      </c>
      <c r="E119" s="110"/>
      <c r="F119" s="111"/>
      <c r="G119" s="111"/>
      <c r="H119" s="111"/>
      <c r="I119" s="112"/>
      <c r="J119" s="113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4"/>
      <c r="AF119" s="114"/>
      <c r="AG119" s="115"/>
      <c r="AH119" s="126">
        <f t="shared" si="19"/>
        <v>0</v>
      </c>
      <c r="AI119" s="128">
        <f t="shared" si="5"/>
        <v>0</v>
      </c>
      <c r="AJ119" s="118">
        <f t="shared" si="20"/>
        <v>0</v>
      </c>
      <c r="AK119" s="85">
        <f t="shared" si="6"/>
        <v>0</v>
      </c>
      <c r="AL119" s="86">
        <v>90</v>
      </c>
      <c r="AM119" s="14">
        <f t="shared" si="17"/>
        <v>0</v>
      </c>
      <c r="AO119" s="32">
        <f t="shared" si="8"/>
        <v>0</v>
      </c>
      <c r="AP119" s="33">
        <f t="shared" si="9"/>
        <v>0</v>
      </c>
      <c r="AR119" s="32">
        <f t="shared" si="21"/>
        <v>0</v>
      </c>
      <c r="AS119" s="66">
        <f t="shared" si="10"/>
        <v>0</v>
      </c>
      <c r="AT119" s="67" t="e">
        <f t="shared" si="18"/>
        <v>#DIV/0!</v>
      </c>
      <c r="AU119" s="68">
        <f t="shared" si="11"/>
        <v>1.5615999999999999</v>
      </c>
      <c r="AV119" s="69">
        <f t="shared" si="12"/>
        <v>140.54399999999998</v>
      </c>
      <c r="AW119" s="69">
        <f t="shared" si="13"/>
        <v>0</v>
      </c>
      <c r="AX119" s="70">
        <f>+AL119*AR119/1000</f>
        <v>0</v>
      </c>
      <c r="AZ119" s="58">
        <f t="shared" si="14"/>
        <v>0</v>
      </c>
      <c r="BA119" s="14">
        <f t="shared" si="4"/>
        <v>0</v>
      </c>
    </row>
    <row r="120" spans="1:53" ht="13.5" thickBot="1">
      <c r="A120" s="3"/>
      <c r="B120" s="3"/>
      <c r="C120" s="3"/>
      <c r="D120" s="3"/>
      <c r="AK120" s="15" t="s">
        <v>83</v>
      </c>
      <c r="AL120" s="17">
        <f>SUM(AL68:AL119)</f>
        <v>11470</v>
      </c>
      <c r="AW120" s="43" t="s">
        <v>84</v>
      </c>
      <c r="AX120" s="168">
        <f>SUM(AX68:AX119)</f>
        <v>0</v>
      </c>
    </row>
    <row r="121" spans="1:53" ht="13.5" thickBot="1">
      <c r="A121" s="3"/>
      <c r="B121" s="3"/>
      <c r="C121" s="3"/>
      <c r="D121" s="3"/>
      <c r="AK121" s="202" t="s">
        <v>85</v>
      </c>
      <c r="AL121" s="203"/>
      <c r="AM121" s="24">
        <f>SUM(AM68:AM119)</f>
        <v>0</v>
      </c>
      <c r="AO121" s="7">
        <f>SUM(AO68:AO119)</f>
        <v>0</v>
      </c>
      <c r="AP121" s="8">
        <f>SUM(AP68:AP119)</f>
        <v>0</v>
      </c>
      <c r="AU121" s="36" t="s">
        <v>86</v>
      </c>
      <c r="AV121" s="39">
        <f>SUM(AV68:AV119)</f>
        <v>11046.4112</v>
      </c>
      <c r="AX121" s="169">
        <f>+AV121</f>
        <v>11046.4112</v>
      </c>
      <c r="AZ121" s="52">
        <f>SUM(AZ68:AZ119)</f>
        <v>0</v>
      </c>
      <c r="BA121" s="52">
        <f>SUM(BA68:BA119)</f>
        <v>0</v>
      </c>
    </row>
    <row r="122" spans="1:53" ht="13">
      <c r="A122" s="3"/>
      <c r="B122" s="3"/>
      <c r="C122" s="3"/>
      <c r="D122" s="3"/>
      <c r="AK122" s="26"/>
      <c r="AL122" s="26"/>
      <c r="AM122" s="26"/>
      <c r="AN122" s="26"/>
      <c r="AU122" s="36"/>
      <c r="AZ122" s="50" t="s">
        <v>87</v>
      </c>
      <c r="BA122" s="50" t="s">
        <v>88</v>
      </c>
    </row>
    <row r="123" spans="1:53" ht="13">
      <c r="A123" s="3"/>
      <c r="B123" s="3"/>
      <c r="C123" s="3"/>
      <c r="D123" s="3"/>
      <c r="AG123" s="212" t="s">
        <v>89</v>
      </c>
      <c r="AH123" s="212"/>
      <c r="AI123" s="212"/>
      <c r="AJ123" s="178">
        <v>0</v>
      </c>
      <c r="AK123" s="208" t="s">
        <v>126</v>
      </c>
      <c r="AL123" s="209"/>
      <c r="AU123" s="3" t="s">
        <v>90</v>
      </c>
      <c r="AV123" s="171">
        <v>45</v>
      </c>
      <c r="AW123" s="46" t="s">
        <v>91</v>
      </c>
      <c r="AX123" s="171">
        <f>+AX120/AX121*1000</f>
        <v>0</v>
      </c>
    </row>
    <row r="124" spans="1:53" ht="13">
      <c r="A124" s="3"/>
      <c r="B124" s="3"/>
      <c r="C124" s="3"/>
      <c r="D124" s="3"/>
      <c r="AJ124" s="2"/>
      <c r="AK124" s="210"/>
      <c r="AL124" s="210"/>
      <c r="AM124" s="51">
        <f>IF(AJ123&lt;=AM121*0.05,AJ123,"FALSE")</f>
        <v>0</v>
      </c>
      <c r="AS124" s="40"/>
      <c r="AV124" s="47"/>
      <c r="AW124" s="48"/>
      <c r="AX124" s="47"/>
      <c r="AZ124" s="23" t="s">
        <v>92</v>
      </c>
      <c r="BA124" s="53">
        <f>+BA121+AZ121</f>
        <v>0</v>
      </c>
    </row>
    <row r="125" spans="1:53" ht="13.5" thickBot="1">
      <c r="AL125" s="4"/>
      <c r="AM125" s="72"/>
      <c r="AU125" s="15"/>
      <c r="AX125" s="43"/>
    </row>
    <row r="126" spans="1:53" ht="13.5" thickBot="1">
      <c r="AJ126" s="213" t="s">
        <v>123</v>
      </c>
      <c r="AK126" s="214"/>
      <c r="AL126" s="214"/>
      <c r="AM126" s="73" t="str">
        <f>IF(AM121+AM124&lt;AM121*1.03,AM121+AM124,"NIET GELDIG")</f>
        <v>NIET GELDIG</v>
      </c>
      <c r="AO126" s="177" t="s">
        <v>125</v>
      </c>
      <c r="AX126" s="3"/>
    </row>
    <row r="127" spans="1:53" ht="13">
      <c r="AO127" s="177" t="s">
        <v>124</v>
      </c>
      <c r="AT127" s="40" t="s">
        <v>93</v>
      </c>
    </row>
    <row r="128" spans="1:53">
      <c r="AT128" s="40" t="s">
        <v>94</v>
      </c>
    </row>
  </sheetData>
  <sheetProtection algorithmName="SHA-512" hashValue="7E4KfLPuTNmd7ASXdbAiTHCak3fmus3PQ5uEbfpPJSJ8y1yQIkytPhuhBaQ08sRaOaVBHL5wdVoFl0KrhEeXwQ==" saltValue="YgqSHbPPLhrM6RwLe5OA3A==" spinCount="100000" sheet="1" formatCells="0" formatColumns="0" formatRows="0" insertColumns="0" insertRows="0" deleteColumns="0" deleteRows="0"/>
  <mergeCells count="92">
    <mergeCell ref="AK123:AL124"/>
    <mergeCell ref="A1:H2"/>
    <mergeCell ref="AG123:AI123"/>
    <mergeCell ref="AJ126:AL126"/>
    <mergeCell ref="E4:F4"/>
    <mergeCell ref="E5:F5"/>
    <mergeCell ref="E6:F6"/>
    <mergeCell ref="E7:F7"/>
    <mergeCell ref="E8:F8"/>
    <mergeCell ref="E31:F31"/>
    <mergeCell ref="E32:F32"/>
    <mergeCell ref="E33:F33"/>
    <mergeCell ref="G4:H4"/>
    <mergeCell ref="G5:H5"/>
    <mergeCell ref="I4:AI4"/>
    <mergeCell ref="I5:AI5"/>
    <mergeCell ref="AK121:AL121"/>
    <mergeCell ref="I6:AI6"/>
    <mergeCell ref="I7:AI7"/>
    <mergeCell ref="I8:AI8"/>
    <mergeCell ref="I31:AI31"/>
    <mergeCell ref="I32:AI32"/>
    <mergeCell ref="I33:AI33"/>
    <mergeCell ref="I11:AI11"/>
    <mergeCell ref="AL5:AR5"/>
    <mergeCell ref="AR64:AX64"/>
    <mergeCell ref="B66:B67"/>
    <mergeCell ref="AH66:AH67"/>
    <mergeCell ref="AI66:AI67"/>
    <mergeCell ref="AJ66:AJ67"/>
    <mergeCell ref="AK66:AK67"/>
    <mergeCell ref="E9:F9"/>
    <mergeCell ref="I9:AI9"/>
    <mergeCell ref="E10:F10"/>
    <mergeCell ref="I10:AI10"/>
    <mergeCell ref="AP65:AP66"/>
    <mergeCell ref="AL66:AL67"/>
    <mergeCell ref="AM66:AM67"/>
    <mergeCell ref="AO65:AO66"/>
    <mergeCell ref="E11:F11"/>
    <mergeCell ref="A86:A87"/>
    <mergeCell ref="A90:A91"/>
    <mergeCell ref="A92:A93"/>
    <mergeCell ref="A88:A89"/>
    <mergeCell ref="A66:A67"/>
    <mergeCell ref="A78:A79"/>
    <mergeCell ref="A80:A81"/>
    <mergeCell ref="A82:A83"/>
    <mergeCell ref="A84:A85"/>
    <mergeCell ref="A68:A69"/>
    <mergeCell ref="A70:A71"/>
    <mergeCell ref="A72:A73"/>
    <mergeCell ref="A74:A75"/>
    <mergeCell ref="A76:A77"/>
    <mergeCell ref="E12:F12"/>
    <mergeCell ref="I12:AI12"/>
    <mergeCell ref="E13:F13"/>
    <mergeCell ref="I13:AI13"/>
    <mergeCell ref="E17:F17"/>
    <mergeCell ref="I17:AI17"/>
    <mergeCell ref="E18:F18"/>
    <mergeCell ref="I18:AI18"/>
    <mergeCell ref="E14:F14"/>
    <mergeCell ref="I14:AI14"/>
    <mergeCell ref="E15:F15"/>
    <mergeCell ref="I15:AI15"/>
    <mergeCell ref="E16:F16"/>
    <mergeCell ref="I16:AI16"/>
    <mergeCell ref="E19:F19"/>
    <mergeCell ref="I19:AI19"/>
    <mergeCell ref="E20:F20"/>
    <mergeCell ref="I20:AI20"/>
    <mergeCell ref="E21:F21"/>
    <mergeCell ref="I21:AI21"/>
    <mergeCell ref="E25:F25"/>
    <mergeCell ref="I25:AI25"/>
    <mergeCell ref="E26:F26"/>
    <mergeCell ref="I26:AI26"/>
    <mergeCell ref="E22:F22"/>
    <mergeCell ref="I22:AI22"/>
    <mergeCell ref="E23:F23"/>
    <mergeCell ref="I23:AI23"/>
    <mergeCell ref="E24:F24"/>
    <mergeCell ref="I24:AI24"/>
    <mergeCell ref="E30:F30"/>
    <mergeCell ref="I30:AI30"/>
    <mergeCell ref="E27:F27"/>
    <mergeCell ref="I27:AI27"/>
    <mergeCell ref="E28:F28"/>
    <mergeCell ref="I28:AI28"/>
    <mergeCell ref="E29:F29"/>
    <mergeCell ref="I29:AI29"/>
  </mergeCells>
  <phoneticPr fontId="5" type="noConversion"/>
  <conditionalFormatting sqref="AT68:AT119">
    <cfRule type="cellIs" dxfId="2" priority="2" operator="greaterThan">
      <formula>1</formula>
    </cfRule>
    <cfRule type="cellIs" dxfId="1" priority="3" operator="equal">
      <formula>FALSE</formula>
    </cfRule>
    <cfRule type="containsText" priority="4" operator="containsText" text="FALSE">
      <formula>NOT(ISERROR(SEARCH("FALSE",AT68)))</formula>
    </cfRule>
  </conditionalFormatting>
  <conditionalFormatting sqref="AX123">
    <cfRule type="cellIs" dxfId="0" priority="1" operator="greaterThan">
      <formula>$AV$123</formula>
    </cfRule>
  </conditionalFormatting>
  <pageMargins left="0.70866141732283472" right="0.70866141732283472" top="0.74803149606299213" bottom="0.74803149606299213" header="0.31496062992125984" footer="0.31496062992125984"/>
  <pageSetup paperSize="8" scale="4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1DDE7-411A-4E08-AF76-3486B33AD715}">
          <x14:formula1>
            <xm:f>Gunningmodel!$L$5:$L$11</xm:f>
          </x14:formula1>
          <xm:sqref>AA5:AA33 J5:J33 N5:N33 S5:S33 E5:E33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E8D9-3921-4BDD-AB22-6CB4CCD1490C}">
  <sheetPr codeName="Sheet1">
    <pageSetUpPr fitToPage="1"/>
  </sheetPr>
  <dimension ref="A1:L27"/>
  <sheetViews>
    <sheetView zoomScale="85" zoomScaleNormal="85" workbookViewId="0">
      <selection activeCell="F10" sqref="F10"/>
    </sheetView>
  </sheetViews>
  <sheetFormatPr defaultRowHeight="12.5"/>
  <cols>
    <col min="1" max="1" width="52.36328125" style="27" customWidth="1"/>
    <col min="2" max="2" width="21.08984375" bestFit="1" customWidth="1"/>
    <col min="3" max="3" width="21.36328125" bestFit="1" customWidth="1"/>
    <col min="4" max="4" width="19.36328125" customWidth="1"/>
    <col min="5" max="5" width="11.36328125" customWidth="1"/>
    <col min="6" max="6" width="15.453125" bestFit="1" customWidth="1"/>
    <col min="7" max="7" width="20.90625" customWidth="1"/>
    <col min="8" max="8" width="6.08984375" customWidth="1"/>
    <col min="9" max="9" width="13.6328125" hidden="1" customWidth="1"/>
    <col min="10" max="12" width="9.08984375" hidden="1" customWidth="1"/>
    <col min="13" max="13" width="7.36328125" customWidth="1"/>
  </cols>
  <sheetData>
    <row r="1" spans="1:12" ht="13">
      <c r="A1" s="41" t="s">
        <v>95</v>
      </c>
      <c r="I1" t="s">
        <v>96</v>
      </c>
      <c r="L1">
        <f>12*365</f>
        <v>4380</v>
      </c>
    </row>
    <row r="2" spans="1:12" ht="13">
      <c r="D2" s="151" t="s">
        <v>97</v>
      </c>
      <c r="I2" t="s">
        <v>98</v>
      </c>
      <c r="L2" s="35">
        <v>240</v>
      </c>
    </row>
    <row r="3" spans="1:12">
      <c r="A3" s="27" t="s">
        <v>99</v>
      </c>
      <c r="I3" t="s">
        <v>100</v>
      </c>
      <c r="L3" s="35">
        <v>0.35</v>
      </c>
    </row>
    <row r="4" spans="1:12">
      <c r="D4" s="4" t="s">
        <v>11</v>
      </c>
      <c r="E4" s="232">
        <f>+Aanbiedingsbegroting!AL5</f>
        <v>0</v>
      </c>
      <c r="F4" s="233"/>
      <c r="G4" s="234"/>
      <c r="I4" s="167"/>
      <c r="J4" s="167"/>
      <c r="K4" s="167"/>
      <c r="L4" s="35"/>
    </row>
    <row r="5" spans="1:12">
      <c r="A5" s="27" t="s">
        <v>101</v>
      </c>
      <c r="J5" t="s">
        <v>102</v>
      </c>
      <c r="L5" s="18"/>
    </row>
    <row r="6" spans="1:12">
      <c r="L6" s="18"/>
    </row>
    <row r="7" spans="1:12">
      <c r="A7" s="27" t="s">
        <v>103</v>
      </c>
      <c r="J7" t="s">
        <v>102</v>
      </c>
      <c r="L7" s="18">
        <v>80000</v>
      </c>
    </row>
    <row r="8" spans="1:12">
      <c r="A8" s="27" t="s">
        <v>104</v>
      </c>
      <c r="J8" t="s">
        <v>102</v>
      </c>
      <c r="L8" s="18">
        <v>90000</v>
      </c>
    </row>
    <row r="9" spans="1:12">
      <c r="A9" s="27" t="s">
        <v>105</v>
      </c>
      <c r="C9" s="21"/>
      <c r="D9" s="21"/>
      <c r="J9" t="s">
        <v>102</v>
      </c>
      <c r="L9" s="18">
        <v>100000</v>
      </c>
    </row>
    <row r="10" spans="1:12">
      <c r="B10" t="s">
        <v>106</v>
      </c>
      <c r="C10" s="22"/>
      <c r="D10" s="22"/>
      <c r="J10" t="s">
        <v>102</v>
      </c>
      <c r="L10" s="18">
        <v>110000</v>
      </c>
    </row>
    <row r="11" spans="1:12">
      <c r="J11" t="s">
        <v>102</v>
      </c>
      <c r="L11" s="18">
        <v>120000</v>
      </c>
    </row>
    <row r="12" spans="1:12" ht="13">
      <c r="F12" s="54" t="str">
        <f>+Aanbiedingsbegroting!AM126</f>
        <v>NIET GELDIG</v>
      </c>
      <c r="G12" s="131" t="s">
        <v>107</v>
      </c>
      <c r="J12" t="s">
        <v>102</v>
      </c>
      <c r="L12" s="18">
        <v>130000</v>
      </c>
    </row>
    <row r="13" spans="1:12" ht="13" thickBot="1">
      <c r="B13" s="27"/>
      <c r="C13" s="27"/>
      <c r="D13" s="27"/>
      <c r="E13" s="27"/>
      <c r="F13" s="27"/>
      <c r="L13" s="18"/>
    </row>
    <row r="14" spans="1:12" ht="26.5" thickBot="1">
      <c r="B14" s="146" t="s">
        <v>108</v>
      </c>
      <c r="C14" s="147" t="s">
        <v>109</v>
      </c>
      <c r="D14" s="147" t="s">
        <v>110</v>
      </c>
      <c r="E14" s="148" t="s">
        <v>111</v>
      </c>
      <c r="F14" s="149" t="s">
        <v>112</v>
      </c>
      <c r="G14" s="150"/>
    </row>
    <row r="15" spans="1:12" ht="13">
      <c r="A15" s="129" t="s">
        <v>113</v>
      </c>
      <c r="B15" s="141">
        <f>+Aanbiedingsbegroting!G5</f>
        <v>0</v>
      </c>
      <c r="C15" s="142">
        <f>+Aanbiedingsbegroting!BA124</f>
        <v>0</v>
      </c>
      <c r="D15" s="142">
        <f>+(B15-80000)/80000*C15</f>
        <v>0</v>
      </c>
      <c r="E15" s="143">
        <v>0.2</v>
      </c>
      <c r="F15" s="144">
        <f>+E15*D15</f>
        <v>0</v>
      </c>
      <c r="G15" s="145" t="s">
        <v>114</v>
      </c>
    </row>
    <row r="16" spans="1:12" ht="13.5" thickBot="1">
      <c r="A16" s="129" t="s">
        <v>115</v>
      </c>
      <c r="B16" s="138">
        <f>+D23</f>
        <v>1</v>
      </c>
      <c r="C16" s="139">
        <f>+Aanbiedingsbegroting!AZ121</f>
        <v>0</v>
      </c>
      <c r="D16" s="139">
        <f>+C16*B16</f>
        <v>0</v>
      </c>
      <c r="E16" s="140">
        <v>0.15</v>
      </c>
      <c r="F16" s="136">
        <f>+E16*D16</f>
        <v>0</v>
      </c>
      <c r="G16" s="137" t="s">
        <v>116</v>
      </c>
    </row>
    <row r="17" spans="1:7" ht="13" thickBot="1">
      <c r="A17" s="129"/>
    </row>
    <row r="18" spans="1:7" ht="25.5" thickBot="1">
      <c r="A18" s="129" t="s">
        <v>106</v>
      </c>
      <c r="B18" s="132" t="str">
        <f>+F12</f>
        <v>NIET GELDIG</v>
      </c>
      <c r="C18" s="133">
        <f>+F15</f>
        <v>0</v>
      </c>
      <c r="D18" s="133"/>
      <c r="E18" s="133">
        <f>+F16</f>
        <v>0</v>
      </c>
      <c r="F18" s="134" t="e">
        <f>+F12-F15-F16</f>
        <v>#VALUE!</v>
      </c>
      <c r="G18" s="135" t="s">
        <v>117</v>
      </c>
    </row>
    <row r="19" spans="1:7">
      <c r="A19" s="129"/>
      <c r="B19" s="20"/>
      <c r="C19" s="20"/>
      <c r="D19" s="20"/>
      <c r="E19" s="20"/>
      <c r="F19" s="20"/>
    </row>
    <row r="20" spans="1:7" ht="13">
      <c r="A20" s="130" t="s">
        <v>118</v>
      </c>
    </row>
    <row r="21" spans="1:7" ht="13">
      <c r="A21" s="130"/>
      <c r="C21" t="s">
        <v>119</v>
      </c>
      <c r="D21" s="170">
        <f>+Aanbiedingsbegroting!AV123</f>
        <v>45</v>
      </c>
      <c r="E21" t="s">
        <v>120</v>
      </c>
    </row>
    <row r="22" spans="1:7">
      <c r="C22" t="s">
        <v>121</v>
      </c>
      <c r="D22" s="170">
        <f>+Aanbiedingsbegroting!AX123</f>
        <v>0</v>
      </c>
      <c r="E22" t="s">
        <v>120</v>
      </c>
    </row>
    <row r="23" spans="1:7">
      <c r="C23" t="s">
        <v>122</v>
      </c>
      <c r="D23" s="1">
        <f>+(D21-D22)/D21</f>
        <v>1</v>
      </c>
    </row>
    <row r="27" spans="1:7">
      <c r="D27" s="1"/>
    </row>
  </sheetData>
  <sheetProtection algorithmName="SHA-512" hashValue="p7dbH6J9crb0YdLpUPV8TEWT95Eb+oz4MO0yLDjeGc+biB5WDqfcrOu20wxV3WCdgzM+SFXtMZhB484hvALxZQ==" saltValue="le/BNaN3uLXd8xSBgEqKow==" spinCount="100000" sheet="1" objects="1" scenarios="1"/>
  <mergeCells count="1">
    <mergeCell ref="E4:G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c236036-978b-4391-bde4-758db66598c7">TS01B271AB6-1499031132-76</_dlc_DocId>
    <_dlc_DocIdUrl xmlns="ac236036-978b-4391-bde4-758db66598c7">
      <Url>https://prorailbv.sharepoint.com/teams/LEDRetrofit/_layouts/15/DocIdRedir.aspx?ID=TS01B271AB6-1499031132-76</Url>
      <Description>TS01B271AB6-1499031132-76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B91D1AACA9174284321F6DB39AC5FC" ma:contentTypeVersion="8" ma:contentTypeDescription="Create a new document." ma:contentTypeScope="" ma:versionID="e95a56d2eaac0332a9968a62bb2a8016">
  <xsd:schema xmlns:xsd="http://www.w3.org/2001/XMLSchema" xmlns:xs="http://www.w3.org/2001/XMLSchema" xmlns:p="http://schemas.microsoft.com/office/2006/metadata/properties" xmlns:ns2="ac236036-978b-4391-bde4-758db66598c7" xmlns:ns3="2c5b4d3e-4f4a-49ca-aabd-a3ca65c563a9" targetNamespace="http://schemas.microsoft.com/office/2006/metadata/properties" ma:root="true" ma:fieldsID="12f4bfdb95f5f156198734d443dfc9c4" ns2:_="" ns3:_="">
    <xsd:import namespace="ac236036-978b-4391-bde4-758db66598c7"/>
    <xsd:import namespace="2c5b4d3e-4f4a-49ca-aabd-a3ca65c563a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36036-978b-4391-bde4-758db66598c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b4d3e-4f4a-49ca-aabd-a3ca65c56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9D2426-0CCD-4543-A08B-FFDC2685A734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c236036-978b-4391-bde4-758db66598c7"/>
    <ds:schemaRef ds:uri="2c5b4d3e-4f4a-49ca-aabd-a3ca65c563a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6823188-9F7D-49EC-9503-010A298EE47A}"/>
</file>

<file path=customXml/itemProps3.xml><?xml version="1.0" encoding="utf-8"?>
<ds:datastoreItem xmlns:ds="http://schemas.openxmlformats.org/officeDocument/2006/customXml" ds:itemID="{EAA3E060-8166-49C6-9897-B018A06814E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FD943EE-AB35-44AA-AFAE-765608F692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Aanbiedingsbegroting</vt:lpstr>
      <vt:lpstr>Gunningmodel</vt:lpstr>
      <vt:lpstr>Gunningmodel!Afdrukbereik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Timmerman</dc:creator>
  <cp:keywords/>
  <dc:description/>
  <cp:lastModifiedBy>Hek, R.A. de (Sander)</cp:lastModifiedBy>
  <cp:revision/>
  <dcterms:created xsi:type="dcterms:W3CDTF">2023-01-10T16:11:16Z</dcterms:created>
  <dcterms:modified xsi:type="dcterms:W3CDTF">2023-09-26T11:31:57Z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0x0101000AB91D1AACA9174284321F6DB39AC5FC</vt:lpwstr>
  </property>
  <property fmtid="{D5CDD505-2E9C-101B-9397-08002B2CF9AE}" pid="3" name="_dlc_DocIdItemGuid">
    <vt:lpwstr>e0dda2e9-3cff-41d3-bf5c-b602d5bbfc8c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2023-08-23T06:43:51Z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5bdff4e8-87f7-4130-ae81-e990b73bb98f</vt:lpwstr>
  </property>
  <property fmtid="{D5CDD505-2E9C-101B-9397-08002B2CF9AE}" pid="10" name="MSIP_Label_24e57bac-d225-40fb-8a9e-62b5be587a96_ContentBits">
    <vt:lpwstr>0</vt:lpwstr>
  </property>
</Properties>
</file>