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R:\Public polis en sluiting\Sluiting\PVE\2023\"/>
    </mc:Choice>
  </mc:AlternateContent>
  <xr:revisionPtr revIDLastSave="0" documentId="13_ncr:1_{3CF84292-6EB9-4A5C-9ED2-F217F5742105}" xr6:coauthVersionLast="47" xr6:coauthVersionMax="47" xr10:uidLastSave="{00000000-0000-0000-0000-000000000000}"/>
  <bookViews>
    <workbookView xWindow="12930" yWindow="0" windowWidth="15270" windowHeight="15585" xr2:uid="{00000000-000D-0000-FFFF-FFFF00000000}"/>
  </bookViews>
  <sheets>
    <sheet name="specificatie" sheetId="1" r:id="rId1"/>
  </sheets>
  <definedNames>
    <definedName name="_xlnm._FilterDatabase" localSheetId="0" hidden="1">specificatie!$A$1:$V$29</definedName>
    <definedName name="_xlnm.Print_Area" localSheetId="0">specificatie!$A$1:$T$42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5" i="1" l="1"/>
  <c r="O39" i="1"/>
  <c r="O37" i="1"/>
  <c r="O38" i="1"/>
  <c r="O40" i="1"/>
  <c r="G12" i="1"/>
  <c r="I12" i="1" s="1"/>
  <c r="K12" i="1" s="1"/>
  <c r="M12" i="1" s="1"/>
  <c r="G11" i="1"/>
  <c r="I11" i="1" s="1"/>
  <c r="K11" i="1" s="1"/>
  <c r="M11" i="1" s="1"/>
  <c r="O5" i="1" l="1"/>
  <c r="O36" i="1" l="1"/>
  <c r="K20" i="1"/>
  <c r="I19" i="1"/>
  <c r="K19" i="1" s="1"/>
  <c r="K21" i="1"/>
  <c r="M21" i="1" s="1"/>
  <c r="I18" i="1"/>
  <c r="K18" i="1" s="1"/>
  <c r="I17" i="1"/>
  <c r="K17" i="1" s="1"/>
  <c r="I15" i="1"/>
  <c r="K15" i="1" s="1"/>
  <c r="I14" i="1"/>
  <c r="K14" i="1" s="1"/>
  <c r="I9" i="1"/>
  <c r="K9" i="1" s="1"/>
  <c r="I8" i="1"/>
  <c r="K8" i="1" s="1"/>
  <c r="I7" i="1"/>
  <c r="K7" i="1" s="1"/>
  <c r="G6" i="1"/>
  <c r="I6" i="1" s="1"/>
  <c r="K6" i="1" s="1"/>
  <c r="M6" i="1" s="1"/>
  <c r="O6" i="1" s="1"/>
  <c r="O41" i="1" s="1"/>
  <c r="I5" i="1"/>
  <c r="K5" i="1" s="1"/>
  <c r="M5" i="1" s="1"/>
  <c r="M4" i="1"/>
  <c r="I4" i="1"/>
  <c r="K4" i="1" s="1"/>
  <c r="M28" i="1"/>
  <c r="M27" i="1"/>
  <c r="M38" i="1" s="1"/>
  <c r="O31" i="1" l="1"/>
  <c r="O42" i="1"/>
  <c r="I40" i="1"/>
  <c r="I16" i="1" l="1"/>
  <c r="K16" i="1" s="1"/>
  <c r="M16" i="1" s="1"/>
  <c r="I3" i="1"/>
  <c r="E36" i="1"/>
  <c r="K38" i="1" l="1"/>
  <c r="K3" i="1"/>
  <c r="I35" i="1"/>
  <c r="I38" i="1"/>
  <c r="K35" i="1" l="1"/>
  <c r="M3" i="1"/>
  <c r="G38" i="1"/>
  <c r="G35" i="1"/>
  <c r="M35" i="1" l="1"/>
  <c r="G41" i="1" l="1"/>
  <c r="E40" i="1"/>
  <c r="E37" i="1"/>
  <c r="E38" i="1"/>
  <c r="E35" i="1"/>
  <c r="G13" i="1"/>
  <c r="I36" i="1"/>
  <c r="K36" i="1" l="1"/>
  <c r="I41" i="1"/>
  <c r="G40" i="1"/>
  <c r="G37" i="1"/>
  <c r="I31" i="1"/>
  <c r="G36" i="1"/>
  <c r="G42" i="1" s="1"/>
  <c r="E42" i="1"/>
  <c r="G31" i="1"/>
  <c r="E31" i="1"/>
  <c r="K41" i="1" l="1"/>
  <c r="I37" i="1"/>
  <c r="K13" i="1"/>
  <c r="M36" i="1" l="1"/>
  <c r="K31" i="1"/>
  <c r="K40" i="1"/>
  <c r="M13" i="1"/>
  <c r="K37" i="1"/>
  <c r="M41" i="1"/>
  <c r="K42" i="1"/>
  <c r="I42" i="1"/>
  <c r="M37" i="1" l="1"/>
  <c r="M40" i="1"/>
  <c r="M31" i="1"/>
  <c r="M42" i="1" l="1"/>
</calcChain>
</file>

<file path=xl/sharedStrings.xml><?xml version="1.0" encoding="utf-8"?>
<sst xmlns="http://schemas.openxmlformats.org/spreadsheetml/2006/main" count="428" uniqueCount="127">
  <si>
    <t>Risico-adressen</t>
  </si>
  <si>
    <t>Verzekerde som</t>
  </si>
  <si>
    <t>Soort verzekering</t>
  </si>
  <si>
    <t>Getaxeerd</t>
  </si>
  <si>
    <t>Bijzonderheden</t>
  </si>
  <si>
    <t>Totaal verzekerde sommen</t>
  </si>
  <si>
    <t>MaxiCosi locatie</t>
  </si>
  <si>
    <t>Alle locaties verzekeringsnemer</t>
  </si>
  <si>
    <t>Groenvoorziening terrein Jan de Witkliniek</t>
  </si>
  <si>
    <t>Gebouwen</t>
  </si>
  <si>
    <t>Ja</t>
  </si>
  <si>
    <t>Jaarbelang, 52 weken</t>
  </si>
  <si>
    <t>Nee</t>
  </si>
  <si>
    <t>Bedrijfsuitrusting</t>
  </si>
  <si>
    <t>Goederen</t>
  </si>
  <si>
    <t>Bedrijfsschade</t>
  </si>
  <si>
    <t>Huurdersbelang</t>
  </si>
  <si>
    <t>Recapitulatie</t>
  </si>
  <si>
    <t>Containerunit Wesselmanlaan en Helmondseweg</t>
  </si>
  <si>
    <t>Dagbesteding en begeleiding i.c.m. St. ORO</t>
  </si>
  <si>
    <t>Van Gerven Taxaties</t>
  </si>
  <si>
    <t>Taxatie</t>
  </si>
  <si>
    <t>Taxateur</t>
  </si>
  <si>
    <t>Nummer</t>
  </si>
  <si>
    <t>Datum</t>
  </si>
  <si>
    <t>Geldig tot</t>
  </si>
  <si>
    <t>Inclusief woonhuis portier, groenloods, fietsenstalling e.d. :(Exclusief fundering)</t>
  </si>
  <si>
    <t>Van Gervan Taxaties</t>
  </si>
  <si>
    <t xml:space="preserve">Van Gerven Taxaties </t>
  </si>
  <si>
    <t>20190611 I</t>
  </si>
  <si>
    <t>Diverse adressen omgeving Helmond</t>
  </si>
  <si>
    <t>Buiten vaste taxatie om</t>
  </si>
  <si>
    <t>Advies - meerdere boven dekking conform polisvoorw. € 500.000,00</t>
  </si>
  <si>
    <t>Excedent opruimingskosten gebouwen en inventaris</t>
  </si>
  <si>
    <t>2019</t>
  </si>
  <si>
    <t>Excedent opruimingskosten</t>
  </si>
  <si>
    <t>indexcijfer</t>
  </si>
  <si>
    <t>Loods t.b.v. groenvoorziening (excl. fundering)</t>
  </si>
  <si>
    <t>particuliere bewoning niet zijnde kamerverhuur</t>
  </si>
  <si>
    <t>Aanvullende risico-informatie</t>
  </si>
  <si>
    <t>Geldige taxatierapporten</t>
  </si>
  <si>
    <t>Inspectierapporten</t>
  </si>
  <si>
    <t>Opvolging inspectierapporten</t>
  </si>
  <si>
    <t>Preventiemaatregelen</t>
  </si>
  <si>
    <t>Zonnepanelen</t>
  </si>
  <si>
    <t>Bouwaard</t>
  </si>
  <si>
    <t>Beschikbaar</t>
  </si>
  <si>
    <t>Niet beschikbaar</t>
  </si>
  <si>
    <t>n.v.t.</t>
  </si>
  <si>
    <t xml:space="preserve">Alle panden: BMI, brandblusmiddelen, ontruimingsplannen. </t>
  </si>
  <si>
    <t>Niet aanwezig</t>
  </si>
  <si>
    <t>Steen</t>
  </si>
  <si>
    <t>A1</t>
  </si>
  <si>
    <t>A2</t>
  </si>
  <si>
    <t>A3</t>
  </si>
  <si>
    <t>A4</t>
  </si>
  <si>
    <t>B</t>
  </si>
  <si>
    <t>C</t>
  </si>
  <si>
    <t>huisnr.</t>
  </si>
  <si>
    <t>postcode</t>
  </si>
  <si>
    <t>plaats</t>
  </si>
  <si>
    <t>Helmond</t>
  </si>
  <si>
    <t>Bakel</t>
  </si>
  <si>
    <t>Asten</t>
  </si>
  <si>
    <t>Lieshout</t>
  </si>
  <si>
    <t>Gemert</t>
  </si>
  <si>
    <t>5707BK</t>
  </si>
  <si>
    <t>5737RV</t>
  </si>
  <si>
    <t>5721SV</t>
  </si>
  <si>
    <t>6 en 8
94 en 96</t>
  </si>
  <si>
    <t>Helmond
Helmond</t>
  </si>
  <si>
    <t>5705AX
5705AZ</t>
  </si>
  <si>
    <t>5704BS</t>
  </si>
  <si>
    <t xml:space="preserve">Heibloemweg </t>
  </si>
  <si>
    <t>Montgomeryplein
Zandstraat</t>
  </si>
  <si>
    <t>Montgomeryplein
Zandstraat'-
 Inclusief Churchillaan 107 en 109, 5705 BK Helmond</t>
  </si>
  <si>
    <t>3a</t>
  </si>
  <si>
    <t>5761RN</t>
  </si>
  <si>
    <t>5707HA</t>
  </si>
  <si>
    <t>5721XP</t>
  </si>
  <si>
    <t>Wesselmanlaan</t>
  </si>
  <si>
    <t>Lindestraat</t>
  </si>
  <si>
    <t>Venbergweg</t>
  </si>
  <si>
    <t>De Stater</t>
  </si>
  <si>
    <t>Wolfswater</t>
  </si>
  <si>
    <t>Churchilllaan(inclusief fundering)</t>
  </si>
  <si>
    <t>5421WZ</t>
  </si>
  <si>
    <t>2022-0522 I</t>
  </si>
  <si>
    <t>Inclusief computerapparatuur</t>
  </si>
  <si>
    <t>Churchilllaan</t>
  </si>
  <si>
    <t>Werkmaterieel</t>
  </si>
  <si>
    <t>Zuid Koninginnewal</t>
  </si>
  <si>
    <t>3-5-5a-7</t>
  </si>
  <si>
    <t>Vlinkert</t>
  </si>
  <si>
    <t>Energiestraat</t>
  </si>
  <si>
    <t>Deurne</t>
  </si>
  <si>
    <t>Cortenbachstraat</t>
  </si>
  <si>
    <t>5701NS</t>
  </si>
  <si>
    <t>5753RN</t>
  </si>
  <si>
    <t>5421KH</t>
  </si>
  <si>
    <t>moet dit blijven staan of worden afgevoerd?</t>
  </si>
  <si>
    <t>Zandstraat</t>
  </si>
  <si>
    <t>n.o.t.g.</t>
  </si>
  <si>
    <t>5705AZ</t>
  </si>
  <si>
    <t>waarde n.o.t.g.</t>
  </si>
  <si>
    <t>Brandmeld installatie</t>
  </si>
  <si>
    <t xml:space="preserve">Alarm 
doormelding </t>
  </si>
  <si>
    <t>Alarm opvolging</t>
  </si>
  <si>
    <t xml:space="preserve">Camera beveiliging </t>
  </si>
  <si>
    <t>Sprinkler- installatie</t>
  </si>
  <si>
    <t>Zonne panelen</t>
  </si>
  <si>
    <t>Indien zonnepanelen, welk isolatiemateriaal zit er in het dak?</t>
  </si>
  <si>
    <t>Is de zonnepaneleninstallatie Scope 12 gekeurd?</t>
  </si>
  <si>
    <t>Is er een meerjaaronderhoudsplan?</t>
  </si>
  <si>
    <t>Betreft nieuwbouw 2022</t>
  </si>
  <si>
    <t>Gehuurd pand</t>
  </si>
  <si>
    <t>Alleen Churchilllaan</t>
  </si>
  <si>
    <t>Staal</t>
  </si>
  <si>
    <t>Container in loods van de gemeente</t>
  </si>
  <si>
    <t>Loods op gemeentewerf</t>
  </si>
  <si>
    <t>Container</t>
  </si>
  <si>
    <t>Staalconstructie met platen</t>
  </si>
  <si>
    <t>Steen en staalconstructie</t>
  </si>
  <si>
    <t>Bedrijfsuitrusting/Inventaris (incl. huurdersbelang)</t>
  </si>
  <si>
    <t>Bedrijfsuitrusting/Inventaris</t>
  </si>
  <si>
    <t>Gehuurde, geleasde bedrijfsmiddelen die geen eigendom zijn</t>
  </si>
  <si>
    <t>A5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</si>
</sst>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0.0"/>
    <numFmt numFmtId="166" formatCode="#,##0.0_ ;\-#,##0.0\ "/>
    <numFmt numFmtId="167" formatCode="_-&quot;€&quot;\ * #,##0.00_-;_-&quot;€&quot;\ * #,##0.00\-;_-&quot;€&quot;\ * &quot;-&quot;??_-;_-@_-"/>
    <numFmt numFmtId="168" formatCode="_ &quot;€&quot;\ * #,##0_ ;_ &quot;€&quot;\ * \-#,##0_ ;_ &quot;€&quot;\ * &quot;-&quot;&quot;?&quot;&quot;?&quot;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/>
      <top style="thin">
        <color theme="3" tint="0.79998168889431442"/>
      </top>
      <bottom style="thin">
        <color theme="3" tint="0.79998168889431442"/>
      </bottom>
      <diagonal/>
    </border>
    <border>
      <left/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/>
      <diagonal/>
    </border>
    <border>
      <left style="thin">
        <color theme="3" tint="0.79998168889431442"/>
      </left>
      <right style="thin">
        <color theme="3" tint="0.79998168889431442"/>
      </right>
      <top/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indexed="64"/>
      </top>
      <bottom style="thin">
        <color theme="3" tint="0.79998168889431442"/>
      </bottom>
      <diagonal/>
    </border>
    <border>
      <left/>
      <right/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73">
    <xf numFmtId="0" fontId="0" fillId="0" borderId="0" xfId="0"/>
    <xf numFmtId="0" fontId="3" fillId="3" borderId="1" xfId="0" applyFont="1" applyFill="1" applyBorder="1"/>
    <xf numFmtId="164" fontId="4" fillId="3" borderId="1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0" fontId="3" fillId="0" borderId="1" xfId="0" applyFont="1" applyBorder="1"/>
    <xf numFmtId="164" fontId="3" fillId="0" borderId="1" xfId="0" applyNumberFormat="1" applyFont="1" applyBorder="1"/>
    <xf numFmtId="0" fontId="4" fillId="3" borderId="1" xfId="0" applyNumberFormat="1" applyFont="1" applyFill="1" applyBorder="1" applyAlignment="1">
      <alignment horizontal="center"/>
    </xf>
    <xf numFmtId="14" fontId="3" fillId="3" borderId="1" xfId="0" quotePrefix="1" applyNumberFormat="1" applyFont="1" applyFill="1" applyBorder="1" applyAlignment="1">
      <alignment horizontal="center"/>
    </xf>
    <xf numFmtId="164" fontId="3" fillId="3" borderId="1" xfId="0" quotePrefix="1" applyNumberFormat="1" applyFont="1" applyFill="1" applyBorder="1" applyAlignment="1">
      <alignment horizontal="center"/>
    </xf>
    <xf numFmtId="1" fontId="3" fillId="3" borderId="1" xfId="0" quotePrefix="1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4" fillId="0" borderId="1" xfId="0" applyFont="1" applyBorder="1"/>
    <xf numFmtId="164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44" fontId="2" fillId="0" borderId="5" xfId="2" applyFont="1" applyBorder="1"/>
    <xf numFmtId="44" fontId="4" fillId="0" borderId="4" xfId="2" applyFont="1" applyBorder="1"/>
    <xf numFmtId="44" fontId="3" fillId="2" borderId="4" xfId="2" applyFont="1" applyFill="1" applyBorder="1"/>
    <xf numFmtId="44" fontId="3" fillId="2" borderId="0" xfId="2" applyFont="1" applyFill="1" applyBorder="1"/>
    <xf numFmtId="0" fontId="5" fillId="0" borderId="1" xfId="0" applyFont="1" applyBorder="1"/>
    <xf numFmtId="0" fontId="3" fillId="0" borderId="1" xfId="0" applyFont="1" applyBorder="1" applyAlignment="1">
      <alignment horizontal="center"/>
    </xf>
    <xf numFmtId="44" fontId="4" fillId="0" borderId="6" xfId="2" applyFont="1" applyBorder="1"/>
    <xf numFmtId="44" fontId="4" fillId="0" borderId="1" xfId="2" applyFont="1" applyBorder="1"/>
    <xf numFmtId="44" fontId="4" fillId="0" borderId="1" xfId="0" applyNumberFormat="1" applyFont="1" applyBorder="1"/>
    <xf numFmtId="0" fontId="3" fillId="2" borderId="1" xfId="0" applyFont="1" applyFill="1" applyBorder="1"/>
    <xf numFmtId="44" fontId="4" fillId="0" borderId="9" xfId="2" applyFont="1" applyBorder="1"/>
    <xf numFmtId="44" fontId="4" fillId="0" borderId="7" xfId="2" applyFont="1" applyBorder="1"/>
    <xf numFmtId="44" fontId="3" fillId="0" borderId="7" xfId="2" applyFont="1" applyBorder="1"/>
    <xf numFmtId="44" fontId="3" fillId="0" borderId="6" xfId="2" applyFont="1" applyBorder="1"/>
    <xf numFmtId="164" fontId="4" fillId="0" borderId="6" xfId="0" applyNumberFormat="1" applyFont="1" applyBorder="1"/>
    <xf numFmtId="44" fontId="6" fillId="0" borderId="1" xfId="2" applyFont="1" applyBorder="1"/>
    <xf numFmtId="44" fontId="3" fillId="3" borderId="1" xfId="2" applyFont="1" applyFill="1" applyBorder="1" applyAlignment="1">
      <alignment horizontal="center"/>
    </xf>
    <xf numFmtId="0" fontId="4" fillId="4" borderId="1" xfId="0" applyFont="1" applyFill="1" applyBorder="1"/>
    <xf numFmtId="44" fontId="6" fillId="5" borderId="1" xfId="2" applyFont="1" applyFill="1" applyBorder="1"/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44" fontId="2" fillId="0" borderId="1" xfId="2" applyFont="1" applyBorder="1" applyAlignment="1">
      <alignment vertical="top"/>
    </xf>
    <xf numFmtId="166" fontId="2" fillId="0" borderId="1" xfId="2" applyNumberFormat="1" applyFont="1" applyBorder="1" applyAlignment="1">
      <alignment vertical="top"/>
    </xf>
    <xf numFmtId="165" fontId="2" fillId="0" borderId="1" xfId="2" applyNumberFormat="1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1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164" fontId="4" fillId="0" borderId="1" xfId="0" applyNumberFormat="1" applyFont="1" applyBorder="1" applyAlignment="1">
      <alignment vertical="top"/>
    </xf>
    <xf numFmtId="0" fontId="2" fillId="0" borderId="1" xfId="0" quotePrefix="1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center" vertical="top"/>
    </xf>
    <xf numFmtId="0" fontId="2" fillId="4" borderId="1" xfId="0" quotePrefix="1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44" fontId="2" fillId="4" borderId="1" xfId="2" applyFont="1" applyFill="1" applyBorder="1" applyAlignment="1">
      <alignment vertical="top"/>
    </xf>
    <xf numFmtId="166" fontId="2" fillId="4" borderId="1" xfId="2" applyNumberFormat="1" applyFont="1" applyFill="1" applyBorder="1" applyAlignment="1">
      <alignment vertical="top"/>
    </xf>
    <xf numFmtId="165" fontId="2" fillId="4" borderId="1" xfId="2" applyNumberFormat="1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0" fontId="2" fillId="4" borderId="1" xfId="0" applyFont="1" applyFill="1" applyBorder="1" applyAlignment="1">
      <alignment horizontal="center" vertical="top"/>
    </xf>
    <xf numFmtId="14" fontId="2" fillId="4" borderId="1" xfId="0" applyNumberFormat="1" applyFont="1" applyFill="1" applyBorder="1" applyAlignment="1">
      <alignment horizontal="center" vertical="top"/>
    </xf>
    <xf numFmtId="0" fontId="4" fillId="4" borderId="1" xfId="0" applyFont="1" applyFill="1" applyBorder="1" applyAlignment="1">
      <alignment vertical="top"/>
    </xf>
    <xf numFmtId="164" fontId="4" fillId="4" borderId="1" xfId="0" applyNumberFormat="1" applyFont="1" applyFill="1" applyBorder="1" applyAlignment="1">
      <alignment vertical="top"/>
    </xf>
    <xf numFmtId="44" fontId="2" fillId="0" borderId="5" xfId="2" applyFont="1" applyBorder="1" applyAlignment="1">
      <alignment vertical="top"/>
    </xf>
    <xf numFmtId="164" fontId="2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2" fillId="0" borderId="1" xfId="0" applyFont="1" applyFill="1" applyBorder="1" applyAlignment="1">
      <alignment vertical="top"/>
    </xf>
    <xf numFmtId="44" fontId="2" fillId="5" borderId="1" xfId="2" applyFont="1" applyFill="1" applyBorder="1" applyAlignment="1">
      <alignment vertical="top"/>
    </xf>
    <xf numFmtId="1" fontId="3" fillId="3" borderId="1" xfId="2" quotePrefix="1" applyNumberFormat="1" applyFont="1" applyFill="1" applyBorder="1" applyAlignment="1">
      <alignment horizontal="center"/>
    </xf>
    <xf numFmtId="44" fontId="3" fillId="0" borderId="0" xfId="2" applyFont="1" applyFill="1" applyBorder="1"/>
    <xf numFmtId="168" fontId="5" fillId="3" borderId="0" xfId="4" applyNumberFormat="1" applyFont="1" applyFill="1" applyBorder="1" applyAlignment="1">
      <alignment horizontal="left" vertical="top"/>
    </xf>
    <xf numFmtId="164" fontId="2" fillId="0" borderId="1" xfId="0" applyNumberFormat="1" applyFont="1" applyBorder="1"/>
    <xf numFmtId="44" fontId="3" fillId="0" borderId="9" xfId="2" applyFont="1" applyBorder="1"/>
    <xf numFmtId="44" fontId="3" fillId="0" borderId="1" xfId="2" applyFont="1" applyBorder="1"/>
    <xf numFmtId="0" fontId="3" fillId="3" borderId="2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</cellXfs>
  <cellStyles count="5">
    <cellStyle name="Euro 2" xfId="3" xr:uid="{42612B3E-BB31-4ACC-A4D6-C1481B253426}"/>
    <cellStyle name="Komma 2" xfId="1" xr:uid="{00000000-0005-0000-0000-000000000000}"/>
    <cellStyle name="Standaard" xfId="0" builtinId="0"/>
    <cellStyle name="Valuta" xfId="2" builtinId="4"/>
    <cellStyle name="Valuta 2" xfId="4" xr:uid="{B73BC6D6-9FB6-4497-93CE-7F1A6B3ABA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8"/>
  <sheetViews>
    <sheetView tabSelected="1" zoomScaleNormal="100" workbookViewId="0">
      <selection activeCell="A58" sqref="A58:XFD58"/>
    </sheetView>
  </sheetViews>
  <sheetFormatPr defaultColWidth="9.28515625" defaultRowHeight="12.75" x14ac:dyDescent="0.2"/>
  <cols>
    <col min="1" max="1" width="51" style="12" bestFit="1" customWidth="1"/>
    <col min="2" max="4" width="9.28515625" style="12"/>
    <col min="5" max="5" width="19.42578125" style="13" hidden="1" customWidth="1"/>
    <col min="6" max="6" width="10.5703125" style="13" hidden="1" customWidth="1"/>
    <col min="7" max="7" width="21.7109375" style="13" hidden="1" customWidth="1"/>
    <col min="8" max="8" width="10.5703125" style="13" hidden="1" customWidth="1"/>
    <col min="9" max="9" width="21.7109375" style="13" hidden="1" customWidth="1"/>
    <col min="10" max="10" width="15.28515625" style="13" hidden="1" customWidth="1"/>
    <col min="11" max="11" width="21.7109375" style="13" hidden="1" customWidth="1"/>
    <col min="12" max="12" width="10.7109375" style="13" hidden="1" customWidth="1"/>
    <col min="13" max="13" width="21.7109375" style="23" hidden="1" customWidth="1"/>
    <col min="14" max="14" width="15.28515625" style="23" bestFit="1" customWidth="1"/>
    <col min="15" max="15" width="21.7109375" style="23" customWidth="1"/>
    <col min="16" max="16" width="47.5703125" style="12" bestFit="1" customWidth="1"/>
    <col min="17" max="17" width="22.7109375" style="12" bestFit="1" customWidth="1"/>
    <col min="18" max="19" width="13.28515625" style="14" customWidth="1"/>
    <col min="20" max="20" width="11.7109375" style="14" customWidth="1"/>
    <col min="21" max="21" width="14.28515625" style="12" bestFit="1" customWidth="1"/>
    <col min="22" max="22" width="66.42578125" style="12" bestFit="1" customWidth="1"/>
    <col min="23" max="23" width="9" style="12" bestFit="1" customWidth="1"/>
    <col min="24" max="24" width="9.5703125" style="12" bestFit="1" customWidth="1"/>
    <col min="25" max="25" width="9.28515625" style="12"/>
    <col min="26" max="26" width="9.5703125" style="12" bestFit="1" customWidth="1"/>
    <col min="27" max="27" width="11.42578125" style="12" bestFit="1" customWidth="1"/>
    <col min="28" max="28" width="22" style="12" bestFit="1" customWidth="1"/>
    <col min="29" max="29" width="22.28515625" style="12" bestFit="1" customWidth="1"/>
    <col min="30" max="30" width="17.42578125" style="12" bestFit="1" customWidth="1"/>
    <col min="31" max="32" width="20.7109375" style="12" bestFit="1" customWidth="1"/>
    <col min="33" max="33" width="15.7109375" style="13" bestFit="1" customWidth="1"/>
    <col min="34" max="34" width="16.7109375" style="12" customWidth="1"/>
    <col min="35" max="35" width="19.7109375" style="12" customWidth="1"/>
    <col min="36" max="36" width="35.5703125" style="12" bestFit="1" customWidth="1"/>
    <col min="37" max="16384" width="9.28515625" style="12"/>
  </cols>
  <sheetData>
    <row r="1" spans="1:36" s="4" customFormat="1" x14ac:dyDescent="0.2">
      <c r="A1" s="1" t="s">
        <v>0</v>
      </c>
      <c r="B1" s="1" t="s">
        <v>58</v>
      </c>
      <c r="C1" s="1" t="s">
        <v>59</v>
      </c>
      <c r="D1" s="1" t="s">
        <v>60</v>
      </c>
      <c r="E1" s="2" t="s">
        <v>1</v>
      </c>
      <c r="F1" s="3" t="s">
        <v>36</v>
      </c>
      <c r="G1" s="3" t="s">
        <v>1</v>
      </c>
      <c r="H1" s="3" t="s">
        <v>36</v>
      </c>
      <c r="I1" s="3" t="s">
        <v>1</v>
      </c>
      <c r="J1" s="3" t="s">
        <v>36</v>
      </c>
      <c r="K1" s="3" t="s">
        <v>1</v>
      </c>
      <c r="L1" s="3" t="s">
        <v>36</v>
      </c>
      <c r="M1" s="32" t="s">
        <v>1</v>
      </c>
      <c r="N1" s="3" t="s">
        <v>36</v>
      </c>
      <c r="O1" s="32" t="s">
        <v>1</v>
      </c>
      <c r="P1" s="1" t="s">
        <v>2</v>
      </c>
      <c r="Q1" s="1" t="s">
        <v>22</v>
      </c>
      <c r="R1" s="70" t="s">
        <v>21</v>
      </c>
      <c r="S1" s="71"/>
      <c r="T1" s="72"/>
      <c r="U1" s="1" t="s">
        <v>3</v>
      </c>
      <c r="V1" s="1" t="s">
        <v>4</v>
      </c>
      <c r="AA1" s="66" t="s">
        <v>45</v>
      </c>
      <c r="AB1" s="66" t="s">
        <v>105</v>
      </c>
      <c r="AC1" s="66" t="s">
        <v>106</v>
      </c>
      <c r="AD1" s="66" t="s">
        <v>107</v>
      </c>
      <c r="AE1" s="66" t="s">
        <v>108</v>
      </c>
      <c r="AF1" s="66" t="s">
        <v>109</v>
      </c>
      <c r="AG1" s="66" t="s">
        <v>110</v>
      </c>
      <c r="AH1" s="66" t="s">
        <v>111</v>
      </c>
      <c r="AI1" s="66" t="s">
        <v>112</v>
      </c>
      <c r="AJ1" s="66" t="s">
        <v>113</v>
      </c>
    </row>
    <row r="2" spans="1:36" s="4" customFormat="1" x14ac:dyDescent="0.2">
      <c r="A2" s="1"/>
      <c r="B2" s="1"/>
      <c r="C2" s="1"/>
      <c r="D2" s="1"/>
      <c r="E2" s="6">
        <v>2018</v>
      </c>
      <c r="F2" s="7">
        <v>43466</v>
      </c>
      <c r="G2" s="8" t="s">
        <v>34</v>
      </c>
      <c r="H2" s="7">
        <v>43831</v>
      </c>
      <c r="I2" s="9">
        <v>2020</v>
      </c>
      <c r="J2" s="7">
        <v>44197</v>
      </c>
      <c r="K2" s="9">
        <v>2021</v>
      </c>
      <c r="L2" s="7">
        <v>44562</v>
      </c>
      <c r="M2" s="64">
        <v>2022</v>
      </c>
      <c r="N2" s="7">
        <v>44927</v>
      </c>
      <c r="O2" s="64">
        <v>2023</v>
      </c>
      <c r="P2" s="1"/>
      <c r="Q2" s="1"/>
      <c r="R2" s="10" t="s">
        <v>23</v>
      </c>
      <c r="S2" s="11" t="s">
        <v>24</v>
      </c>
      <c r="T2" s="11" t="s">
        <v>25</v>
      </c>
      <c r="U2" s="1"/>
      <c r="V2" s="1"/>
      <c r="AG2" s="5"/>
    </row>
    <row r="3" spans="1:36" s="43" customFormat="1" ht="25.5" x14ac:dyDescent="0.25">
      <c r="A3" s="35" t="s">
        <v>74</v>
      </c>
      <c r="B3" s="36" t="s">
        <v>69</v>
      </c>
      <c r="C3" s="36" t="s">
        <v>71</v>
      </c>
      <c r="D3" s="36" t="s">
        <v>70</v>
      </c>
      <c r="E3" s="37">
        <v>26155947</v>
      </c>
      <c r="F3" s="38">
        <v>132</v>
      </c>
      <c r="G3" s="37">
        <v>29250000</v>
      </c>
      <c r="H3" s="39">
        <v>141.9</v>
      </c>
      <c r="I3" s="37">
        <f>ROUND(G3/F3*H3,-2)</f>
        <v>31443800</v>
      </c>
      <c r="J3" s="39">
        <v>148.5</v>
      </c>
      <c r="K3" s="37">
        <f>ROUND(I3/H3*J3,-2)</f>
        <v>32906300</v>
      </c>
      <c r="L3" s="39">
        <v>157.19999999999999</v>
      </c>
      <c r="M3" s="37">
        <f>ROUND(K3/J3*L3,-2)</f>
        <v>34834100</v>
      </c>
      <c r="N3" s="39">
        <v>124</v>
      </c>
      <c r="O3" s="37">
        <v>37936400</v>
      </c>
      <c r="P3" s="40" t="s">
        <v>9</v>
      </c>
      <c r="Q3" s="40" t="s">
        <v>20</v>
      </c>
      <c r="R3" s="41">
        <v>20190601</v>
      </c>
      <c r="S3" s="42">
        <v>43620</v>
      </c>
      <c r="T3" s="42">
        <v>45812</v>
      </c>
      <c r="U3" s="43" t="s">
        <v>10</v>
      </c>
      <c r="V3" s="43" t="s">
        <v>26</v>
      </c>
      <c r="AA3" s="43" t="s">
        <v>51</v>
      </c>
      <c r="AB3" s="43" t="s">
        <v>10</v>
      </c>
      <c r="AC3" s="43" t="s">
        <v>116</v>
      </c>
      <c r="AD3" s="43" t="s">
        <v>10</v>
      </c>
      <c r="AE3" s="43" t="s">
        <v>10</v>
      </c>
      <c r="AF3" s="43" t="s">
        <v>12</v>
      </c>
      <c r="AG3" s="44" t="s">
        <v>12</v>
      </c>
      <c r="AJ3" s="43" t="s">
        <v>10</v>
      </c>
    </row>
    <row r="4" spans="1:36" s="43" customFormat="1" ht="38.25" x14ac:dyDescent="0.25">
      <c r="A4" s="45" t="s">
        <v>75</v>
      </c>
      <c r="B4" s="46" t="s">
        <v>69</v>
      </c>
      <c r="C4" s="35" t="s">
        <v>71</v>
      </c>
      <c r="D4" s="35" t="s">
        <v>70</v>
      </c>
      <c r="E4" s="37">
        <v>2573900</v>
      </c>
      <c r="F4" s="38">
        <v>118.5</v>
      </c>
      <c r="G4" s="37">
        <v>3371550</v>
      </c>
      <c r="H4" s="39">
        <v>120.4</v>
      </c>
      <c r="I4" s="37">
        <f>ROUND(G4/F4*H4,-2)</f>
        <v>3425600</v>
      </c>
      <c r="J4" s="39">
        <v>122.1</v>
      </c>
      <c r="K4" s="37">
        <f>ROUND(I4/H4*J4,-2)</f>
        <v>3474000</v>
      </c>
      <c r="L4" s="39">
        <v>129.9</v>
      </c>
      <c r="M4" s="37">
        <f>4431700+10000</f>
        <v>4441700</v>
      </c>
      <c r="N4" s="39">
        <v>122.3</v>
      </c>
      <c r="O4" s="37">
        <v>4954600</v>
      </c>
      <c r="P4" s="40" t="s">
        <v>123</v>
      </c>
      <c r="Q4" s="40" t="s">
        <v>20</v>
      </c>
      <c r="R4" s="47" t="s">
        <v>87</v>
      </c>
      <c r="S4" s="48">
        <v>44700</v>
      </c>
      <c r="T4" s="48">
        <v>45796</v>
      </c>
      <c r="U4" s="40" t="s">
        <v>10</v>
      </c>
      <c r="V4" s="43" t="s">
        <v>88</v>
      </c>
      <c r="AA4" s="43" t="s">
        <v>51</v>
      </c>
      <c r="AB4" s="43" t="s">
        <v>10</v>
      </c>
      <c r="AC4" s="43" t="s">
        <v>116</v>
      </c>
      <c r="AD4" s="43" t="s">
        <v>10</v>
      </c>
      <c r="AE4" s="43" t="s">
        <v>10</v>
      </c>
      <c r="AF4" s="43" t="s">
        <v>12</v>
      </c>
      <c r="AG4" s="44" t="s">
        <v>12</v>
      </c>
      <c r="AJ4" s="43" t="s">
        <v>10</v>
      </c>
    </row>
    <row r="5" spans="1:36" s="57" customFormat="1" ht="38.25" x14ac:dyDescent="0.25">
      <c r="A5" s="49" t="s">
        <v>75</v>
      </c>
      <c r="B5" s="50" t="s">
        <v>69</v>
      </c>
      <c r="C5" s="50" t="s">
        <v>71</v>
      </c>
      <c r="D5" s="50" t="s">
        <v>70</v>
      </c>
      <c r="E5" s="51">
        <v>433100</v>
      </c>
      <c r="F5" s="52">
        <v>118.5</v>
      </c>
      <c r="G5" s="51">
        <v>253450</v>
      </c>
      <c r="H5" s="53">
        <v>120.4</v>
      </c>
      <c r="I5" s="51">
        <f>ROUND(G5/F5*H5,-2)</f>
        <v>257500</v>
      </c>
      <c r="J5" s="53">
        <v>122.1</v>
      </c>
      <c r="K5" s="51">
        <f>ROUND(I5/H5*J5,-2)</f>
        <v>261100</v>
      </c>
      <c r="L5" s="53">
        <v>129.4</v>
      </c>
      <c r="M5" s="51">
        <f t="shared" ref="M5" si="0">ROUND(K5/J5*L5,-2)</f>
        <v>276700</v>
      </c>
      <c r="N5" s="53">
        <v>122.3</v>
      </c>
      <c r="O5" s="51">
        <f>309800+70900</f>
        <v>380700</v>
      </c>
      <c r="P5" s="54" t="s">
        <v>123</v>
      </c>
      <c r="Q5" s="54" t="s">
        <v>20</v>
      </c>
      <c r="R5" s="55" t="s">
        <v>29</v>
      </c>
      <c r="S5" s="56">
        <v>43620</v>
      </c>
      <c r="T5" s="56">
        <v>44716</v>
      </c>
      <c r="U5" s="54" t="s">
        <v>12</v>
      </c>
      <c r="AA5" s="57" t="s">
        <v>51</v>
      </c>
      <c r="AB5" s="57" t="s">
        <v>10</v>
      </c>
      <c r="AC5" s="57" t="s">
        <v>116</v>
      </c>
      <c r="AD5" s="57" t="s">
        <v>10</v>
      </c>
      <c r="AE5" s="57" t="s">
        <v>10</v>
      </c>
      <c r="AF5" s="57" t="s">
        <v>12</v>
      </c>
      <c r="AG5" s="58" t="s">
        <v>12</v>
      </c>
      <c r="AJ5" s="57" t="s">
        <v>10</v>
      </c>
    </row>
    <row r="6" spans="1:36" s="57" customFormat="1" ht="25.5" x14ac:dyDescent="0.25">
      <c r="A6" s="50" t="s">
        <v>74</v>
      </c>
      <c r="B6" s="50" t="s">
        <v>69</v>
      </c>
      <c r="C6" s="50" t="s">
        <v>71</v>
      </c>
      <c r="D6" s="50" t="s">
        <v>70</v>
      </c>
      <c r="E6" s="51"/>
      <c r="F6" s="52"/>
      <c r="G6" s="51">
        <f>2300000+300000-500000</f>
        <v>2100000</v>
      </c>
      <c r="H6" s="53"/>
      <c r="I6" s="51">
        <f>G6</f>
        <v>2100000</v>
      </c>
      <c r="J6" s="53"/>
      <c r="K6" s="51">
        <f>I6</f>
        <v>2100000</v>
      </c>
      <c r="L6" s="51"/>
      <c r="M6" s="51">
        <f>K6</f>
        <v>2100000</v>
      </c>
      <c r="N6" s="51"/>
      <c r="O6" s="51">
        <f>M6</f>
        <v>2100000</v>
      </c>
      <c r="P6" s="54" t="s">
        <v>33</v>
      </c>
      <c r="Q6" s="54" t="s">
        <v>20</v>
      </c>
      <c r="R6" s="55">
        <v>20190601</v>
      </c>
      <c r="S6" s="55"/>
      <c r="T6" s="55"/>
      <c r="U6" s="54"/>
      <c r="V6" s="57" t="s">
        <v>32</v>
      </c>
      <c r="AA6" s="57" t="s">
        <v>51</v>
      </c>
      <c r="AB6" s="57" t="s">
        <v>10</v>
      </c>
      <c r="AC6" s="57" t="s">
        <v>12</v>
      </c>
      <c r="AD6" s="57" t="s">
        <v>10</v>
      </c>
      <c r="AE6" s="57" t="s">
        <v>10</v>
      </c>
      <c r="AF6" s="57" t="s">
        <v>12</v>
      </c>
      <c r="AG6" s="58" t="s">
        <v>12</v>
      </c>
      <c r="AJ6" s="57" t="s">
        <v>10</v>
      </c>
    </row>
    <row r="7" spans="1:36" s="43" customFormat="1" x14ac:dyDescent="0.25">
      <c r="A7" s="40" t="s">
        <v>73</v>
      </c>
      <c r="B7" s="40">
        <v>9</v>
      </c>
      <c r="C7" s="40" t="s">
        <v>72</v>
      </c>
      <c r="D7" s="40" t="s">
        <v>61</v>
      </c>
      <c r="E7" s="37"/>
      <c r="F7" s="38">
        <v>132</v>
      </c>
      <c r="G7" s="37">
        <v>200000</v>
      </c>
      <c r="H7" s="39">
        <v>141.9</v>
      </c>
      <c r="I7" s="37">
        <f t="shared" ref="I7" si="1">ROUND(G7/F7*H7,-2)</f>
        <v>215000</v>
      </c>
      <c r="J7" s="39">
        <v>148.5</v>
      </c>
      <c r="K7" s="37">
        <f>ROUND(I7/H7*J7,-2)</f>
        <v>225000</v>
      </c>
      <c r="L7" s="39">
        <v>158.9</v>
      </c>
      <c r="M7" s="37">
        <v>225000</v>
      </c>
      <c r="N7" s="39">
        <v>124</v>
      </c>
      <c r="O7" s="37">
        <v>242400</v>
      </c>
      <c r="P7" s="40" t="s">
        <v>16</v>
      </c>
      <c r="Q7" s="40" t="s">
        <v>28</v>
      </c>
      <c r="R7" s="47" t="s">
        <v>87</v>
      </c>
      <c r="S7" s="48">
        <v>44700</v>
      </c>
      <c r="T7" s="48">
        <v>45796</v>
      </c>
      <c r="U7" s="40" t="s">
        <v>10</v>
      </c>
      <c r="V7" s="43" t="s">
        <v>6</v>
      </c>
      <c r="AA7" s="43" t="s">
        <v>51</v>
      </c>
      <c r="AB7" s="43" t="s">
        <v>10</v>
      </c>
      <c r="AC7" s="43" t="s">
        <v>12</v>
      </c>
      <c r="AD7" s="43" t="s">
        <v>10</v>
      </c>
      <c r="AE7" s="43" t="s">
        <v>10</v>
      </c>
      <c r="AF7" s="43" t="s">
        <v>10</v>
      </c>
      <c r="AG7" s="44" t="s">
        <v>12</v>
      </c>
      <c r="AJ7" s="40" t="s">
        <v>115</v>
      </c>
    </row>
    <row r="8" spans="1:36" s="43" customFormat="1" x14ac:dyDescent="0.25">
      <c r="A8" s="40" t="s">
        <v>73</v>
      </c>
      <c r="B8" s="40">
        <v>9</v>
      </c>
      <c r="C8" s="40" t="s">
        <v>72</v>
      </c>
      <c r="D8" s="40" t="s">
        <v>61</v>
      </c>
      <c r="E8" s="37">
        <v>690700</v>
      </c>
      <c r="F8" s="38">
        <v>118.5</v>
      </c>
      <c r="G8" s="37">
        <v>679000</v>
      </c>
      <c r="H8" s="39">
        <v>120.4</v>
      </c>
      <c r="I8" s="37">
        <f>ROUND(G8/F8*H8,-2)+721100</f>
        <v>1411000</v>
      </c>
      <c r="J8" s="39">
        <v>122.1</v>
      </c>
      <c r="K8" s="37">
        <f>ROUND(I8/H8*J8,-2)</f>
        <v>1430900</v>
      </c>
      <c r="L8" s="39">
        <v>129.9</v>
      </c>
      <c r="M8" s="37">
        <v>742300</v>
      </c>
      <c r="N8" s="39">
        <v>122.3</v>
      </c>
      <c r="O8" s="37">
        <v>828000</v>
      </c>
      <c r="P8" s="40" t="s">
        <v>124</v>
      </c>
      <c r="Q8" s="40" t="s">
        <v>28</v>
      </c>
      <c r="R8" s="47" t="s">
        <v>87</v>
      </c>
      <c r="S8" s="48">
        <v>44700</v>
      </c>
      <c r="T8" s="48">
        <v>45796</v>
      </c>
      <c r="U8" s="40" t="s">
        <v>10</v>
      </c>
      <c r="V8" s="43" t="s">
        <v>6</v>
      </c>
      <c r="AA8" s="43" t="s">
        <v>51</v>
      </c>
      <c r="AB8" s="43" t="s">
        <v>10</v>
      </c>
      <c r="AC8" s="43" t="s">
        <v>12</v>
      </c>
      <c r="AD8" s="43" t="s">
        <v>10</v>
      </c>
      <c r="AE8" s="43" t="s">
        <v>10</v>
      </c>
      <c r="AF8" s="43" t="s">
        <v>10</v>
      </c>
      <c r="AG8" s="44" t="s">
        <v>12</v>
      </c>
      <c r="AJ8" s="40" t="s">
        <v>115</v>
      </c>
    </row>
    <row r="9" spans="1:36" s="43" customFormat="1" x14ac:dyDescent="0.25">
      <c r="A9" s="40" t="s">
        <v>93</v>
      </c>
      <c r="B9" s="40" t="s">
        <v>76</v>
      </c>
      <c r="C9" s="40" t="s">
        <v>77</v>
      </c>
      <c r="D9" s="40" t="s">
        <v>62</v>
      </c>
      <c r="E9" s="37">
        <v>22675</v>
      </c>
      <c r="F9" s="38">
        <v>118.5</v>
      </c>
      <c r="G9" s="37">
        <v>22550</v>
      </c>
      <c r="H9" s="39">
        <v>120.4</v>
      </c>
      <c r="I9" s="37">
        <f>ROUND(G9/F9*H9,-2)</f>
        <v>22900</v>
      </c>
      <c r="J9" s="39">
        <v>122.1</v>
      </c>
      <c r="K9" s="37">
        <f>ROUND(I9/H9*J9,-2)</f>
        <v>23200</v>
      </c>
      <c r="L9" s="39">
        <v>129.9</v>
      </c>
      <c r="M9" s="37">
        <v>34600</v>
      </c>
      <c r="N9" s="39">
        <v>122.3</v>
      </c>
      <c r="O9" s="37">
        <v>38600</v>
      </c>
      <c r="P9" s="40" t="s">
        <v>124</v>
      </c>
      <c r="Q9" s="40" t="s">
        <v>28</v>
      </c>
      <c r="R9" s="47" t="s">
        <v>87</v>
      </c>
      <c r="S9" s="48">
        <v>44700</v>
      </c>
      <c r="T9" s="48">
        <v>45796</v>
      </c>
      <c r="U9" s="40" t="s">
        <v>10</v>
      </c>
      <c r="V9" s="43" t="s">
        <v>8</v>
      </c>
      <c r="AA9" s="43" t="s">
        <v>51</v>
      </c>
      <c r="AB9" s="43" t="s">
        <v>10</v>
      </c>
      <c r="AC9" s="43" t="s">
        <v>12</v>
      </c>
      <c r="AD9" s="43" t="s">
        <v>10</v>
      </c>
      <c r="AE9" s="43" t="s">
        <v>12</v>
      </c>
      <c r="AF9" s="43" t="s">
        <v>12</v>
      </c>
      <c r="AG9" s="44" t="s">
        <v>12</v>
      </c>
      <c r="AJ9" s="43" t="s">
        <v>115</v>
      </c>
    </row>
    <row r="10" spans="1:36" s="43" customFormat="1" x14ac:dyDescent="0.25">
      <c r="A10" s="40" t="s">
        <v>80</v>
      </c>
      <c r="B10" s="40">
        <v>25</v>
      </c>
      <c r="C10" s="40" t="s">
        <v>78</v>
      </c>
      <c r="D10" s="40" t="s">
        <v>61</v>
      </c>
      <c r="E10" s="37"/>
      <c r="F10" s="38"/>
      <c r="G10" s="37"/>
      <c r="H10" s="39"/>
      <c r="I10" s="37"/>
      <c r="J10" s="39"/>
      <c r="K10" s="37"/>
      <c r="L10" s="39">
        <v>129.9</v>
      </c>
      <c r="M10" s="37">
        <v>5000</v>
      </c>
      <c r="N10" s="39">
        <v>122.3</v>
      </c>
      <c r="O10" s="37">
        <v>5600</v>
      </c>
      <c r="P10" s="40" t="s">
        <v>124</v>
      </c>
      <c r="Q10" s="40" t="s">
        <v>20</v>
      </c>
      <c r="R10" s="47" t="s">
        <v>87</v>
      </c>
      <c r="S10" s="48">
        <v>44700</v>
      </c>
      <c r="T10" s="48">
        <v>45796</v>
      </c>
      <c r="U10" s="40" t="s">
        <v>10</v>
      </c>
      <c r="V10" s="43" t="s">
        <v>18</v>
      </c>
      <c r="AA10" s="43" t="s">
        <v>117</v>
      </c>
      <c r="AB10" s="43" t="s">
        <v>12</v>
      </c>
      <c r="AC10" s="43" t="s">
        <v>12</v>
      </c>
      <c r="AD10" s="43" t="s">
        <v>10</v>
      </c>
      <c r="AE10" s="43" t="s">
        <v>12</v>
      </c>
      <c r="AF10" s="43" t="s">
        <v>12</v>
      </c>
      <c r="AG10" s="43" t="s">
        <v>12</v>
      </c>
      <c r="AJ10" s="43" t="s">
        <v>12</v>
      </c>
    </row>
    <row r="11" spans="1:36" s="43" customFormat="1" x14ac:dyDescent="0.25">
      <c r="A11" s="40" t="s">
        <v>7</v>
      </c>
      <c r="B11" s="40"/>
      <c r="C11" s="40"/>
      <c r="D11" s="40"/>
      <c r="E11" s="37">
        <v>90756</v>
      </c>
      <c r="F11" s="38">
        <v>118.5</v>
      </c>
      <c r="G11" s="37">
        <f t="shared" ref="G11:G12" si="2">E11</f>
        <v>90756</v>
      </c>
      <c r="H11" s="39">
        <v>120.4</v>
      </c>
      <c r="I11" s="37">
        <f t="shared" ref="I11:M11" si="3">ROUND(G11/F11*H11,-2)</f>
        <v>92200</v>
      </c>
      <c r="J11" s="39">
        <v>122.1</v>
      </c>
      <c r="K11" s="37">
        <f t="shared" si="3"/>
        <v>93500</v>
      </c>
      <c r="L11" s="39">
        <v>129.4</v>
      </c>
      <c r="M11" s="37">
        <f t="shared" si="3"/>
        <v>99100</v>
      </c>
      <c r="N11" s="39">
        <v>122.3</v>
      </c>
      <c r="O11" s="37">
        <v>111000</v>
      </c>
      <c r="P11" s="40" t="s">
        <v>124</v>
      </c>
      <c r="Q11" s="40"/>
      <c r="R11" s="47"/>
      <c r="S11" s="47"/>
      <c r="T11" s="47"/>
      <c r="U11" s="40" t="s">
        <v>12</v>
      </c>
      <c r="V11" s="43" t="s">
        <v>125</v>
      </c>
      <c r="AG11" s="44"/>
    </row>
    <row r="12" spans="1:36" s="43" customFormat="1" x14ac:dyDescent="0.25">
      <c r="A12" s="40" t="s">
        <v>7</v>
      </c>
      <c r="B12" s="40"/>
      <c r="C12" s="40"/>
      <c r="D12" s="40"/>
      <c r="E12" s="37">
        <v>75000</v>
      </c>
      <c r="F12" s="38">
        <v>118.5</v>
      </c>
      <c r="G12" s="37">
        <f t="shared" si="2"/>
        <v>75000</v>
      </c>
      <c r="H12" s="39"/>
      <c r="I12" s="37">
        <f t="shared" ref="I12" si="4">G12</f>
        <v>75000</v>
      </c>
      <c r="J12" s="39"/>
      <c r="K12" s="37">
        <f t="shared" ref="K12:M12" si="5">I12</f>
        <v>75000</v>
      </c>
      <c r="L12" s="39"/>
      <c r="M12" s="37">
        <f t="shared" si="5"/>
        <v>75000</v>
      </c>
      <c r="N12" s="39"/>
      <c r="O12" s="37">
        <v>75000</v>
      </c>
      <c r="P12" s="40" t="s">
        <v>14</v>
      </c>
      <c r="Q12" s="40"/>
      <c r="R12" s="47"/>
      <c r="S12" s="47"/>
      <c r="T12" s="47"/>
      <c r="U12" s="40" t="s">
        <v>12</v>
      </c>
      <c r="AG12" s="44"/>
    </row>
    <row r="13" spans="1:36" s="43" customFormat="1" x14ac:dyDescent="0.25">
      <c r="A13" s="40" t="s">
        <v>7</v>
      </c>
      <c r="B13" s="40"/>
      <c r="C13" s="40"/>
      <c r="D13" s="40"/>
      <c r="E13" s="37">
        <v>7453390</v>
      </c>
      <c r="F13" s="38">
        <v>118.5</v>
      </c>
      <c r="G13" s="37">
        <f t="shared" ref="G13" si="6">E13</f>
        <v>7453390</v>
      </c>
      <c r="H13" s="39"/>
      <c r="I13" s="37">
        <v>9554225</v>
      </c>
      <c r="J13" s="39"/>
      <c r="K13" s="37">
        <f t="shared" ref="K13:M13" si="7">I13</f>
        <v>9554225</v>
      </c>
      <c r="L13" s="39"/>
      <c r="M13" s="37">
        <f t="shared" si="7"/>
        <v>9554225</v>
      </c>
      <c r="N13" s="39"/>
      <c r="O13" s="37">
        <v>9554225</v>
      </c>
      <c r="P13" s="40" t="s">
        <v>15</v>
      </c>
      <c r="Q13" s="40"/>
      <c r="R13" s="47"/>
      <c r="S13" s="47"/>
      <c r="T13" s="47"/>
      <c r="U13" s="40" t="s">
        <v>12</v>
      </c>
      <c r="V13" s="43" t="s">
        <v>11</v>
      </c>
      <c r="AG13" s="44"/>
    </row>
    <row r="14" spans="1:36" s="43" customFormat="1" x14ac:dyDescent="0.25">
      <c r="A14" s="40" t="s">
        <v>81</v>
      </c>
      <c r="B14" s="40">
        <v>28</v>
      </c>
      <c r="C14" s="40" t="s">
        <v>79</v>
      </c>
      <c r="D14" s="40" t="s">
        <v>63</v>
      </c>
      <c r="E14" s="37">
        <v>4000</v>
      </c>
      <c r="F14" s="38">
        <v>132</v>
      </c>
      <c r="G14" s="37">
        <v>4000</v>
      </c>
      <c r="H14" s="39">
        <v>141.9</v>
      </c>
      <c r="I14" s="37">
        <f t="shared" ref="I14:I15" si="8">ROUND(G14/F14*H14,-2)</f>
        <v>4300</v>
      </c>
      <c r="J14" s="39">
        <v>148.5</v>
      </c>
      <c r="K14" s="37">
        <f>ROUND(I14/H14*J14,-2)</f>
        <v>4500</v>
      </c>
      <c r="L14" s="39">
        <v>158.9</v>
      </c>
      <c r="M14" s="37">
        <v>5000</v>
      </c>
      <c r="N14" s="39">
        <v>124</v>
      </c>
      <c r="O14" s="37">
        <v>5400</v>
      </c>
      <c r="P14" s="40" t="s">
        <v>16</v>
      </c>
      <c r="Q14" s="40" t="s">
        <v>27</v>
      </c>
      <c r="R14" s="47" t="s">
        <v>87</v>
      </c>
      <c r="S14" s="48">
        <v>44700</v>
      </c>
      <c r="T14" s="48">
        <v>45796</v>
      </c>
      <c r="U14" s="40" t="s">
        <v>10</v>
      </c>
      <c r="V14" s="43" t="s">
        <v>19</v>
      </c>
      <c r="AA14" s="43" t="s">
        <v>51</v>
      </c>
      <c r="AB14" s="43" t="s">
        <v>10</v>
      </c>
      <c r="AC14" s="43" t="s">
        <v>12</v>
      </c>
      <c r="AD14" s="43" t="s">
        <v>10</v>
      </c>
      <c r="AE14" s="43" t="s">
        <v>10</v>
      </c>
      <c r="AF14" s="43" t="s">
        <v>12</v>
      </c>
      <c r="AG14" s="44" t="s">
        <v>12</v>
      </c>
      <c r="AJ14" s="43" t="s">
        <v>115</v>
      </c>
    </row>
    <row r="15" spans="1:36" s="43" customFormat="1" x14ac:dyDescent="0.25">
      <c r="A15" s="40" t="s">
        <v>81</v>
      </c>
      <c r="B15" s="40">
        <v>28</v>
      </c>
      <c r="C15" s="40" t="s">
        <v>79</v>
      </c>
      <c r="D15" s="40" t="s">
        <v>63</v>
      </c>
      <c r="E15" s="37">
        <v>13800</v>
      </c>
      <c r="F15" s="38">
        <v>118.5</v>
      </c>
      <c r="G15" s="37">
        <v>32900</v>
      </c>
      <c r="H15" s="39">
        <v>120.4</v>
      </c>
      <c r="I15" s="37">
        <f t="shared" si="8"/>
        <v>33400</v>
      </c>
      <c r="J15" s="39">
        <v>122.1</v>
      </c>
      <c r="K15" s="37">
        <f>ROUND(I15/H15*J15,-2)</f>
        <v>33900</v>
      </c>
      <c r="L15" s="39">
        <v>129.9</v>
      </c>
      <c r="M15" s="37">
        <v>47600</v>
      </c>
      <c r="N15" s="39">
        <v>122.3</v>
      </c>
      <c r="O15" s="37">
        <v>53100</v>
      </c>
      <c r="P15" s="40" t="s">
        <v>124</v>
      </c>
      <c r="Q15" s="40" t="s">
        <v>27</v>
      </c>
      <c r="R15" s="47" t="s">
        <v>87</v>
      </c>
      <c r="S15" s="48">
        <v>44700</v>
      </c>
      <c r="T15" s="48">
        <v>45796</v>
      </c>
      <c r="U15" s="40" t="s">
        <v>10</v>
      </c>
      <c r="AA15" s="43" t="s">
        <v>51</v>
      </c>
      <c r="AB15" s="43" t="s">
        <v>10</v>
      </c>
      <c r="AC15" s="43" t="s">
        <v>12</v>
      </c>
      <c r="AD15" s="43" t="s">
        <v>10</v>
      </c>
      <c r="AE15" s="43" t="s">
        <v>10</v>
      </c>
      <c r="AF15" s="43" t="s">
        <v>12</v>
      </c>
      <c r="AG15" s="44" t="s">
        <v>12</v>
      </c>
      <c r="AJ15" s="43" t="s">
        <v>115</v>
      </c>
    </row>
    <row r="16" spans="1:36" s="43" customFormat="1" x14ac:dyDescent="0.25">
      <c r="A16" s="40" t="s">
        <v>82</v>
      </c>
      <c r="B16" s="40">
        <v>6</v>
      </c>
      <c r="C16" s="40" t="s">
        <v>68</v>
      </c>
      <c r="D16" s="40" t="s">
        <v>63</v>
      </c>
      <c r="E16" s="37">
        <v>20000</v>
      </c>
      <c r="F16" s="38">
        <v>132</v>
      </c>
      <c r="G16" s="37">
        <v>260000</v>
      </c>
      <c r="H16" s="39">
        <v>141.9</v>
      </c>
      <c r="I16" s="37">
        <f t="shared" ref="I16" si="9">ROUND(G16/F16*H16,-2)</f>
        <v>279500</v>
      </c>
      <c r="J16" s="39">
        <v>148.5</v>
      </c>
      <c r="K16" s="37">
        <f>ROUND(I16/H16*J16,-2)</f>
        <v>292500</v>
      </c>
      <c r="L16" s="39">
        <v>157.19999999999999</v>
      </c>
      <c r="M16" s="37">
        <f>ROUND(K16/J16*L16,-2)</f>
        <v>309600</v>
      </c>
      <c r="N16" s="39">
        <v>124</v>
      </c>
      <c r="O16" s="37">
        <v>337200</v>
      </c>
      <c r="P16" s="40" t="s">
        <v>9</v>
      </c>
      <c r="Q16" s="40" t="s">
        <v>27</v>
      </c>
      <c r="R16" s="47">
        <v>201906011</v>
      </c>
      <c r="S16" s="48">
        <v>43620</v>
      </c>
      <c r="T16" s="48">
        <v>45812</v>
      </c>
      <c r="U16" s="40" t="s">
        <v>12</v>
      </c>
      <c r="V16" s="43" t="s">
        <v>37</v>
      </c>
      <c r="AA16" s="43" t="s">
        <v>117</v>
      </c>
      <c r="AB16" s="43" t="s">
        <v>10</v>
      </c>
      <c r="AC16" s="43" t="s">
        <v>12</v>
      </c>
      <c r="AD16" s="43" t="s">
        <v>10</v>
      </c>
      <c r="AE16" s="43" t="s">
        <v>10</v>
      </c>
      <c r="AF16" s="43" t="s">
        <v>12</v>
      </c>
      <c r="AG16" s="44" t="s">
        <v>12</v>
      </c>
      <c r="AJ16" s="43" t="s">
        <v>115</v>
      </c>
    </row>
    <row r="17" spans="1:36" s="43" customFormat="1" x14ac:dyDescent="0.25">
      <c r="A17" s="40" t="s">
        <v>82</v>
      </c>
      <c r="B17" s="40">
        <v>6</v>
      </c>
      <c r="C17" s="40" t="s">
        <v>68</v>
      </c>
      <c r="D17" s="40" t="s">
        <v>63</v>
      </c>
      <c r="E17" s="37">
        <v>58325</v>
      </c>
      <c r="F17" s="38">
        <v>118.5</v>
      </c>
      <c r="G17" s="37">
        <v>43300</v>
      </c>
      <c r="H17" s="39">
        <v>120.4</v>
      </c>
      <c r="I17" s="37">
        <f>ROUND(G17/F17*H17,-2)</f>
        <v>44000</v>
      </c>
      <c r="J17" s="39">
        <v>122.1</v>
      </c>
      <c r="K17" s="37">
        <f>ROUND(I17/H17*J17,-2)</f>
        <v>44600</v>
      </c>
      <c r="L17" s="39">
        <v>129.9</v>
      </c>
      <c r="M17" s="37">
        <v>55100</v>
      </c>
      <c r="N17" s="39">
        <v>122.3</v>
      </c>
      <c r="O17" s="37">
        <v>61500</v>
      </c>
      <c r="P17" s="40" t="s">
        <v>124</v>
      </c>
      <c r="Q17" s="40" t="s">
        <v>27</v>
      </c>
      <c r="R17" s="47" t="s">
        <v>87</v>
      </c>
      <c r="S17" s="48">
        <v>44700</v>
      </c>
      <c r="T17" s="48">
        <v>45796</v>
      </c>
      <c r="U17" s="40" t="s">
        <v>10</v>
      </c>
      <c r="AA17" s="43" t="s">
        <v>117</v>
      </c>
      <c r="AB17" s="43" t="s">
        <v>10</v>
      </c>
      <c r="AC17" s="43" t="s">
        <v>12</v>
      </c>
      <c r="AD17" s="43" t="s">
        <v>10</v>
      </c>
      <c r="AE17" s="43" t="s">
        <v>10</v>
      </c>
      <c r="AF17" s="43" t="s">
        <v>12</v>
      </c>
      <c r="AG17" s="44" t="s">
        <v>12</v>
      </c>
      <c r="AJ17" s="43" t="s">
        <v>115</v>
      </c>
    </row>
    <row r="18" spans="1:36" s="43" customFormat="1" x14ac:dyDescent="0.25">
      <c r="A18" s="40" t="s">
        <v>83</v>
      </c>
      <c r="B18" s="40">
        <v>4</v>
      </c>
      <c r="C18" s="40" t="s">
        <v>67</v>
      </c>
      <c r="D18" s="40" t="s">
        <v>64</v>
      </c>
      <c r="E18" s="59"/>
      <c r="F18" s="38">
        <v>118.5</v>
      </c>
      <c r="G18" s="59">
        <v>8750</v>
      </c>
      <c r="H18" s="39">
        <v>120.4</v>
      </c>
      <c r="I18" s="37">
        <f t="shared" ref="I18:I19" si="10">ROUND(G18/F18*H18,-2)</f>
        <v>8900</v>
      </c>
      <c r="J18" s="39">
        <v>122.1</v>
      </c>
      <c r="K18" s="37">
        <f>ROUND(I18/H18*J18,-2)</f>
        <v>9000</v>
      </c>
      <c r="L18" s="39">
        <v>129.9</v>
      </c>
      <c r="M18" s="37">
        <v>5000</v>
      </c>
      <c r="N18" s="39">
        <v>122.3</v>
      </c>
      <c r="O18" s="37">
        <v>5600</v>
      </c>
      <c r="P18" s="40" t="s">
        <v>124</v>
      </c>
      <c r="Q18" s="40" t="s">
        <v>27</v>
      </c>
      <c r="R18" s="47" t="s">
        <v>87</v>
      </c>
      <c r="S18" s="48">
        <v>44700</v>
      </c>
      <c r="T18" s="48">
        <v>45796</v>
      </c>
      <c r="U18" s="40" t="s">
        <v>10</v>
      </c>
      <c r="V18" s="43" t="s">
        <v>120</v>
      </c>
      <c r="AA18" s="43" t="s">
        <v>117</v>
      </c>
      <c r="AB18" s="43" t="s">
        <v>12</v>
      </c>
      <c r="AC18" s="43" t="s">
        <v>12</v>
      </c>
      <c r="AD18" s="43" t="s">
        <v>10</v>
      </c>
      <c r="AE18" s="43" t="s">
        <v>12</v>
      </c>
      <c r="AF18" s="43" t="s">
        <v>12</v>
      </c>
      <c r="AG18" s="44" t="s">
        <v>12</v>
      </c>
      <c r="AJ18" s="43" t="s">
        <v>12</v>
      </c>
    </row>
    <row r="19" spans="1:36" s="43" customFormat="1" x14ac:dyDescent="0.25">
      <c r="A19" s="40" t="s">
        <v>30</v>
      </c>
      <c r="B19" s="40"/>
      <c r="C19" s="40"/>
      <c r="D19" s="40"/>
      <c r="E19" s="59"/>
      <c r="F19" s="38">
        <v>118.5</v>
      </c>
      <c r="G19" s="59">
        <v>304000</v>
      </c>
      <c r="H19" s="39">
        <v>120.4</v>
      </c>
      <c r="I19" s="37">
        <f t="shared" si="10"/>
        <v>308900</v>
      </c>
      <c r="J19" s="39">
        <v>122.1</v>
      </c>
      <c r="K19" s="37">
        <f t="shared" ref="K19:K20" si="11">ROUND(I19/H19*J19,-2)</f>
        <v>313300</v>
      </c>
      <c r="L19" s="39">
        <v>129.9</v>
      </c>
      <c r="M19" s="37">
        <v>557100</v>
      </c>
      <c r="N19" s="39">
        <v>122.3</v>
      </c>
      <c r="O19" s="37">
        <v>621400</v>
      </c>
      <c r="P19" s="40" t="s">
        <v>124</v>
      </c>
      <c r="Q19" s="40" t="s">
        <v>27</v>
      </c>
      <c r="R19" s="47" t="s">
        <v>87</v>
      </c>
      <c r="S19" s="48">
        <v>44700</v>
      </c>
      <c r="T19" s="48">
        <v>45796</v>
      </c>
      <c r="U19" s="40" t="s">
        <v>10</v>
      </c>
      <c r="V19" s="43" t="s">
        <v>31</v>
      </c>
      <c r="AC19" s="40"/>
      <c r="AD19" s="40"/>
      <c r="AG19" s="44"/>
    </row>
    <row r="20" spans="1:36" s="40" customFormat="1" x14ac:dyDescent="0.25">
      <c r="A20" s="40" t="s">
        <v>84</v>
      </c>
      <c r="B20" s="40">
        <v>19</v>
      </c>
      <c r="C20" s="40" t="s">
        <v>86</v>
      </c>
      <c r="D20" s="40" t="s">
        <v>65</v>
      </c>
      <c r="E20" s="60"/>
      <c r="F20" s="60"/>
      <c r="G20" s="60"/>
      <c r="H20" s="39">
        <v>120.4</v>
      </c>
      <c r="I20" s="37">
        <v>200000</v>
      </c>
      <c r="J20" s="39">
        <v>122.1</v>
      </c>
      <c r="K20" s="37">
        <f t="shared" si="11"/>
        <v>202800</v>
      </c>
      <c r="L20" s="39">
        <v>129.9</v>
      </c>
      <c r="M20" s="37">
        <v>155100</v>
      </c>
      <c r="N20" s="39">
        <v>122.3</v>
      </c>
      <c r="O20" s="37">
        <v>173000</v>
      </c>
      <c r="P20" s="40" t="s">
        <v>124</v>
      </c>
      <c r="Q20" s="40" t="s">
        <v>20</v>
      </c>
      <c r="R20" s="47" t="s">
        <v>87</v>
      </c>
      <c r="S20" s="48">
        <v>44700</v>
      </c>
      <c r="T20" s="48">
        <v>45796</v>
      </c>
      <c r="U20" s="40" t="s">
        <v>10</v>
      </c>
      <c r="AA20" s="40" t="s">
        <v>121</v>
      </c>
      <c r="AB20" s="40" t="s">
        <v>10</v>
      </c>
      <c r="AC20" s="40" t="s">
        <v>12</v>
      </c>
      <c r="AD20" s="40" t="s">
        <v>10</v>
      </c>
      <c r="AE20" s="40" t="s">
        <v>10</v>
      </c>
      <c r="AF20" s="40" t="s">
        <v>12</v>
      </c>
      <c r="AG20" s="60" t="s">
        <v>12</v>
      </c>
      <c r="AJ20" s="40" t="s">
        <v>115</v>
      </c>
    </row>
    <row r="21" spans="1:36" s="40" customFormat="1" x14ac:dyDescent="0.25">
      <c r="A21" s="40" t="s">
        <v>85</v>
      </c>
      <c r="B21" s="40">
        <v>103</v>
      </c>
      <c r="C21" s="40" t="s">
        <v>66</v>
      </c>
      <c r="D21" s="40" t="s">
        <v>61</v>
      </c>
      <c r="E21" s="60"/>
      <c r="F21" s="60"/>
      <c r="G21" s="60"/>
      <c r="H21" s="39">
        <v>141.9</v>
      </c>
      <c r="I21" s="37">
        <v>600000</v>
      </c>
      <c r="J21" s="39">
        <v>148.5</v>
      </c>
      <c r="K21" s="37">
        <f>ROUND(I21/H21*J21,-2)</f>
        <v>627900</v>
      </c>
      <c r="L21" s="39">
        <v>157.19999999999999</v>
      </c>
      <c r="M21" s="37">
        <f>ROUND(K21/J21*L21,-2)</f>
        <v>664700</v>
      </c>
      <c r="N21" s="39">
        <v>124</v>
      </c>
      <c r="O21" s="37">
        <v>723900</v>
      </c>
      <c r="P21" s="40" t="s">
        <v>9</v>
      </c>
      <c r="Q21" s="40" t="s">
        <v>27</v>
      </c>
      <c r="R21" s="47">
        <v>201906011</v>
      </c>
      <c r="S21" s="48">
        <v>43620</v>
      </c>
      <c r="T21" s="48">
        <v>45812</v>
      </c>
      <c r="U21" s="40" t="s">
        <v>10</v>
      </c>
      <c r="V21" s="40" t="s">
        <v>38</v>
      </c>
      <c r="AA21" s="40" t="s">
        <v>51</v>
      </c>
      <c r="AB21" s="40" t="s">
        <v>10</v>
      </c>
      <c r="AC21" s="40" t="s">
        <v>12</v>
      </c>
      <c r="AD21" s="40" t="s">
        <v>10</v>
      </c>
      <c r="AE21" s="40" t="s">
        <v>12</v>
      </c>
      <c r="AF21" s="40" t="s">
        <v>12</v>
      </c>
      <c r="AG21" s="60" t="s">
        <v>12</v>
      </c>
      <c r="AJ21" s="40" t="s">
        <v>10</v>
      </c>
    </row>
    <row r="22" spans="1:36" s="61" customFormat="1" x14ac:dyDescent="0.25">
      <c r="A22" s="40" t="s">
        <v>89</v>
      </c>
      <c r="B22" s="40">
        <v>103</v>
      </c>
      <c r="C22" s="40" t="s">
        <v>66</v>
      </c>
      <c r="D22" s="40" t="s">
        <v>61</v>
      </c>
      <c r="E22" s="60"/>
      <c r="F22" s="60"/>
      <c r="G22" s="60"/>
      <c r="H22" s="60"/>
      <c r="I22" s="60"/>
      <c r="J22" s="60"/>
      <c r="K22" s="60"/>
      <c r="L22" s="39">
        <v>129.9</v>
      </c>
      <c r="M22" s="37">
        <v>12000</v>
      </c>
      <c r="N22" s="39">
        <v>122.3</v>
      </c>
      <c r="O22" s="37">
        <v>13400</v>
      </c>
      <c r="P22" s="40" t="s">
        <v>124</v>
      </c>
      <c r="Q22" s="40" t="s">
        <v>20</v>
      </c>
      <c r="R22" s="47" t="s">
        <v>87</v>
      </c>
      <c r="S22" s="48">
        <v>44700</v>
      </c>
      <c r="T22" s="48">
        <v>45796</v>
      </c>
      <c r="U22" s="40" t="s">
        <v>10</v>
      </c>
      <c r="AA22" s="40" t="s">
        <v>51</v>
      </c>
      <c r="AB22" s="40" t="s">
        <v>10</v>
      </c>
      <c r="AC22" s="40" t="s">
        <v>12</v>
      </c>
      <c r="AD22" s="40" t="s">
        <v>10</v>
      </c>
      <c r="AE22" s="40" t="s">
        <v>12</v>
      </c>
      <c r="AF22" s="40" t="s">
        <v>12</v>
      </c>
      <c r="AG22" s="60" t="s">
        <v>12</v>
      </c>
      <c r="AJ22" s="40" t="s">
        <v>10</v>
      </c>
    </row>
    <row r="23" spans="1:36" s="61" customFormat="1" x14ac:dyDescent="0.25">
      <c r="A23" s="62" t="s">
        <v>101</v>
      </c>
      <c r="B23" s="62">
        <v>41</v>
      </c>
      <c r="C23" s="62" t="s">
        <v>103</v>
      </c>
      <c r="D23" s="62" t="s">
        <v>61</v>
      </c>
      <c r="E23" s="60"/>
      <c r="F23" s="60"/>
      <c r="G23" s="60"/>
      <c r="H23" s="60"/>
      <c r="I23" s="60"/>
      <c r="J23" s="60"/>
      <c r="K23" s="60"/>
      <c r="L23" s="39">
        <v>129.9</v>
      </c>
      <c r="M23" s="37">
        <v>750000</v>
      </c>
      <c r="N23" s="39"/>
      <c r="O23" s="37">
        <v>836600</v>
      </c>
      <c r="P23" s="40" t="s">
        <v>90</v>
      </c>
      <c r="Q23" s="40" t="s">
        <v>20</v>
      </c>
      <c r="R23" s="47" t="s">
        <v>87</v>
      </c>
      <c r="S23" s="48">
        <v>44700</v>
      </c>
      <c r="T23" s="48">
        <v>45796</v>
      </c>
      <c r="U23" s="40" t="s">
        <v>10</v>
      </c>
      <c r="V23" s="40" t="s">
        <v>90</v>
      </c>
      <c r="AB23" s="40"/>
      <c r="AC23" s="40"/>
      <c r="AD23" s="40"/>
      <c r="AE23" s="40"/>
      <c r="AF23" s="40"/>
      <c r="AG23" s="40"/>
      <c r="AJ23" s="40"/>
    </row>
    <row r="24" spans="1:36" s="61" customFormat="1" x14ac:dyDescent="0.25">
      <c r="A24" s="40" t="s">
        <v>91</v>
      </c>
      <c r="B24" s="40" t="s">
        <v>92</v>
      </c>
      <c r="C24" s="40" t="s">
        <v>97</v>
      </c>
      <c r="D24" s="40" t="s">
        <v>61</v>
      </c>
      <c r="E24" s="60"/>
      <c r="F24" s="60"/>
      <c r="G24" s="60"/>
      <c r="H24" s="60"/>
      <c r="I24" s="60"/>
      <c r="J24" s="60"/>
      <c r="K24" s="60"/>
      <c r="L24" s="39">
        <v>129.9</v>
      </c>
      <c r="M24" s="37">
        <v>12000</v>
      </c>
      <c r="N24" s="39">
        <v>122.3</v>
      </c>
      <c r="O24" s="37">
        <v>13400</v>
      </c>
      <c r="P24" s="40" t="s">
        <v>124</v>
      </c>
      <c r="Q24" s="40" t="s">
        <v>20</v>
      </c>
      <c r="R24" s="47" t="s">
        <v>87</v>
      </c>
      <c r="S24" s="48">
        <v>44700</v>
      </c>
      <c r="T24" s="48">
        <v>45796</v>
      </c>
      <c r="U24" s="40" t="s">
        <v>10</v>
      </c>
      <c r="AA24" s="40" t="s">
        <v>51</v>
      </c>
      <c r="AB24" s="40" t="s">
        <v>10</v>
      </c>
      <c r="AC24" s="40" t="s">
        <v>12</v>
      </c>
      <c r="AD24" s="40" t="s">
        <v>10</v>
      </c>
      <c r="AE24" s="40" t="s">
        <v>12</v>
      </c>
      <c r="AF24" s="40" t="s">
        <v>12</v>
      </c>
      <c r="AG24" s="60" t="s">
        <v>12</v>
      </c>
      <c r="AJ24" s="40" t="s">
        <v>115</v>
      </c>
    </row>
    <row r="25" spans="1:36" s="61" customFormat="1" x14ac:dyDescent="0.25">
      <c r="A25" s="40" t="s">
        <v>94</v>
      </c>
      <c r="B25" s="40">
        <v>17</v>
      </c>
      <c r="C25" s="40" t="s">
        <v>98</v>
      </c>
      <c r="D25" s="40" t="s">
        <v>95</v>
      </c>
      <c r="E25" s="60"/>
      <c r="F25" s="60"/>
      <c r="G25" s="60"/>
      <c r="H25" s="60"/>
      <c r="I25" s="60"/>
      <c r="J25" s="60"/>
      <c r="K25" s="60"/>
      <c r="L25" s="39">
        <v>129.9</v>
      </c>
      <c r="M25" s="37">
        <v>5000</v>
      </c>
      <c r="N25" s="39">
        <v>122.3</v>
      </c>
      <c r="O25" s="37">
        <v>5600</v>
      </c>
      <c r="P25" s="40" t="s">
        <v>124</v>
      </c>
      <c r="Q25" s="40" t="s">
        <v>20</v>
      </c>
      <c r="R25" s="47" t="s">
        <v>87</v>
      </c>
      <c r="S25" s="48">
        <v>44700</v>
      </c>
      <c r="T25" s="48">
        <v>45796</v>
      </c>
      <c r="U25" s="40" t="s">
        <v>10</v>
      </c>
      <c r="V25" s="40" t="s">
        <v>118</v>
      </c>
      <c r="AA25" s="40" t="s">
        <v>117</v>
      </c>
      <c r="AB25" s="40" t="s">
        <v>12</v>
      </c>
      <c r="AC25" s="40" t="s">
        <v>12</v>
      </c>
      <c r="AD25" s="40" t="s">
        <v>10</v>
      </c>
      <c r="AE25" s="40" t="s">
        <v>12</v>
      </c>
      <c r="AF25" s="40" t="s">
        <v>12</v>
      </c>
      <c r="AG25" s="40" t="s">
        <v>12</v>
      </c>
      <c r="AJ25" s="40" t="s">
        <v>12</v>
      </c>
    </row>
    <row r="26" spans="1:36" s="61" customFormat="1" x14ac:dyDescent="0.25">
      <c r="A26" s="40" t="s">
        <v>96</v>
      </c>
      <c r="B26" s="40">
        <v>1</v>
      </c>
      <c r="C26" s="40" t="s">
        <v>99</v>
      </c>
      <c r="D26" s="40" t="s">
        <v>65</v>
      </c>
      <c r="E26" s="60"/>
      <c r="F26" s="60"/>
      <c r="G26" s="60"/>
      <c r="H26" s="60"/>
      <c r="I26" s="60"/>
      <c r="J26" s="60"/>
      <c r="K26" s="60"/>
      <c r="L26" s="39">
        <v>129.9</v>
      </c>
      <c r="M26" s="37">
        <v>7000</v>
      </c>
      <c r="N26" s="39">
        <v>122.3</v>
      </c>
      <c r="O26" s="37">
        <v>7800</v>
      </c>
      <c r="P26" s="40" t="s">
        <v>124</v>
      </c>
      <c r="Q26" s="40" t="s">
        <v>20</v>
      </c>
      <c r="R26" s="47" t="s">
        <v>87</v>
      </c>
      <c r="S26" s="48">
        <v>44700</v>
      </c>
      <c r="T26" s="48">
        <v>45796</v>
      </c>
      <c r="U26" s="40" t="s">
        <v>10</v>
      </c>
      <c r="V26" s="40" t="s">
        <v>119</v>
      </c>
      <c r="AA26" s="40" t="s">
        <v>117</v>
      </c>
      <c r="AB26" s="40" t="s">
        <v>12</v>
      </c>
      <c r="AC26" s="40" t="s">
        <v>12</v>
      </c>
      <c r="AD26" s="40" t="s">
        <v>10</v>
      </c>
      <c r="AE26" s="40" t="s">
        <v>12</v>
      </c>
      <c r="AF26" s="40" t="s">
        <v>12</v>
      </c>
      <c r="AG26" s="40" t="s">
        <v>12</v>
      </c>
      <c r="AJ26" s="40" t="s">
        <v>12</v>
      </c>
    </row>
    <row r="27" spans="1:36" s="61" customFormat="1" x14ac:dyDescent="0.25">
      <c r="A27" s="40" t="s">
        <v>101</v>
      </c>
      <c r="B27" s="40">
        <v>41</v>
      </c>
      <c r="C27" s="40" t="s">
        <v>103</v>
      </c>
      <c r="D27" s="40" t="s">
        <v>61</v>
      </c>
      <c r="E27" s="60"/>
      <c r="F27" s="60"/>
      <c r="G27" s="60"/>
      <c r="H27" s="60"/>
      <c r="I27" s="60"/>
      <c r="J27" s="60"/>
      <c r="K27" s="60"/>
      <c r="L27" s="39">
        <v>157.19999999999999</v>
      </c>
      <c r="M27" s="37">
        <f>273343</f>
        <v>273343</v>
      </c>
      <c r="N27" s="39">
        <v>124</v>
      </c>
      <c r="O27" s="37">
        <v>297700</v>
      </c>
      <c r="P27" s="40" t="s">
        <v>16</v>
      </c>
      <c r="Q27" s="40"/>
      <c r="R27" s="47"/>
      <c r="S27" s="47"/>
      <c r="T27" s="47"/>
      <c r="U27" s="40"/>
      <c r="AA27" s="40" t="s">
        <v>122</v>
      </c>
      <c r="AB27" s="40" t="s">
        <v>12</v>
      </c>
      <c r="AC27" s="40" t="s">
        <v>12</v>
      </c>
      <c r="AD27" s="40" t="s">
        <v>10</v>
      </c>
      <c r="AE27" s="40" t="s">
        <v>10</v>
      </c>
      <c r="AF27" s="40" t="s">
        <v>12</v>
      </c>
      <c r="AG27" s="60" t="s">
        <v>10</v>
      </c>
      <c r="AI27" s="40" t="s">
        <v>114</v>
      </c>
      <c r="AJ27" s="40" t="s">
        <v>115</v>
      </c>
    </row>
    <row r="28" spans="1:36" s="61" customFormat="1" x14ac:dyDescent="0.25">
      <c r="A28" s="40" t="s">
        <v>101</v>
      </c>
      <c r="B28" s="40">
        <v>41</v>
      </c>
      <c r="C28" s="40" t="s">
        <v>103</v>
      </c>
      <c r="D28" s="40" t="s">
        <v>61</v>
      </c>
      <c r="E28" s="60"/>
      <c r="F28" s="60"/>
      <c r="G28" s="60"/>
      <c r="H28" s="60"/>
      <c r="I28" s="60"/>
      <c r="J28" s="60"/>
      <c r="K28" s="60"/>
      <c r="L28" s="39">
        <v>129.4</v>
      </c>
      <c r="M28" s="37">
        <f>45200</f>
        <v>45200</v>
      </c>
      <c r="N28" s="39">
        <v>122.3</v>
      </c>
      <c r="O28" s="37">
        <v>50600</v>
      </c>
      <c r="P28" s="40" t="s">
        <v>124</v>
      </c>
      <c r="Q28" s="40"/>
      <c r="R28" s="47"/>
      <c r="S28" s="47"/>
      <c r="T28" s="47"/>
      <c r="U28" s="40"/>
      <c r="AA28" s="40" t="s">
        <v>122</v>
      </c>
      <c r="AB28" s="40" t="s">
        <v>12</v>
      </c>
      <c r="AC28" s="40" t="s">
        <v>12</v>
      </c>
      <c r="AD28" s="40" t="s">
        <v>10</v>
      </c>
      <c r="AE28" s="40" t="s">
        <v>10</v>
      </c>
      <c r="AF28" s="40" t="s">
        <v>12</v>
      </c>
      <c r="AG28" s="60" t="s">
        <v>10</v>
      </c>
      <c r="AI28" s="40" t="s">
        <v>114</v>
      </c>
      <c r="AJ28" s="40" t="s">
        <v>115</v>
      </c>
    </row>
    <row r="29" spans="1:36" s="61" customFormat="1" x14ac:dyDescent="0.25">
      <c r="A29" s="40" t="s">
        <v>101</v>
      </c>
      <c r="B29" s="40">
        <v>96</v>
      </c>
      <c r="C29" s="62" t="s">
        <v>103</v>
      </c>
      <c r="D29" s="40" t="s">
        <v>61</v>
      </c>
      <c r="E29" s="60"/>
      <c r="F29" s="60"/>
      <c r="G29" s="60"/>
      <c r="H29" s="60"/>
      <c r="I29" s="60"/>
      <c r="J29" s="60"/>
      <c r="K29" s="60"/>
      <c r="L29" s="60"/>
      <c r="M29" s="63" t="s">
        <v>102</v>
      </c>
      <c r="N29" s="63"/>
      <c r="O29" s="63"/>
      <c r="P29" s="40" t="s">
        <v>124</v>
      </c>
      <c r="Q29" s="40"/>
      <c r="R29" s="47"/>
      <c r="S29" s="47"/>
      <c r="T29" s="47"/>
      <c r="U29" s="40"/>
      <c r="AA29" s="40" t="s">
        <v>51</v>
      </c>
      <c r="AB29" s="40" t="s">
        <v>10</v>
      </c>
      <c r="AC29" s="40" t="s">
        <v>12</v>
      </c>
      <c r="AD29" s="40" t="s">
        <v>10</v>
      </c>
      <c r="AE29" s="40" t="s">
        <v>10</v>
      </c>
      <c r="AF29" s="40" t="s">
        <v>12</v>
      </c>
      <c r="AG29" s="60" t="s">
        <v>12</v>
      </c>
      <c r="AJ29" s="40" t="s">
        <v>10</v>
      </c>
    </row>
    <row r="30" spans="1:36" ht="13.5" thickBot="1" x14ac:dyDescent="0.25">
      <c r="A30" s="15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Q30" s="15"/>
      <c r="AB30" s="15"/>
      <c r="AC30" s="15"/>
      <c r="AD30" s="15"/>
      <c r="AF30" s="15"/>
      <c r="AG30" s="67"/>
    </row>
    <row r="31" spans="1:36" s="4" customFormat="1" ht="13.5" thickBot="1" x14ac:dyDescent="0.25">
      <c r="A31" s="4" t="s">
        <v>5</v>
      </c>
      <c r="E31" s="17">
        <f>SUM(E3:E16)</f>
        <v>37533268</v>
      </c>
      <c r="F31" s="17"/>
      <c r="G31" s="18">
        <f>SUM(G3:G19)</f>
        <v>44148646</v>
      </c>
      <c r="H31" s="19"/>
      <c r="I31" s="18">
        <f>SUM(I3:I30)</f>
        <v>50076225</v>
      </c>
      <c r="J31" s="19"/>
      <c r="K31" s="18">
        <f>SUM(K3:K22)</f>
        <v>51671725</v>
      </c>
      <c r="L31" s="22"/>
      <c r="M31" s="18">
        <f>SUM(M3:M29)</f>
        <v>55291468</v>
      </c>
      <c r="N31" s="65"/>
      <c r="O31" s="18">
        <f>SUM(O3:O30)</f>
        <v>59432725</v>
      </c>
      <c r="Q31" s="20"/>
      <c r="R31" s="21"/>
      <c r="S31" s="21"/>
      <c r="T31" s="21"/>
      <c r="AD31" s="20"/>
      <c r="AF31" s="20"/>
      <c r="AG31" s="5"/>
    </row>
    <row r="32" spans="1:36" x14ac:dyDescent="0.2"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Q32" s="15"/>
    </row>
    <row r="33" spans="1:17" x14ac:dyDescent="0.2">
      <c r="E33" s="23"/>
      <c r="F33" s="23"/>
      <c r="G33" s="23"/>
      <c r="H33" s="23"/>
      <c r="I33" s="23"/>
      <c r="J33" s="23"/>
      <c r="K33" s="23"/>
      <c r="L33" s="23"/>
      <c r="P33" s="24"/>
    </row>
    <row r="34" spans="1:17" x14ac:dyDescent="0.2">
      <c r="A34" s="25" t="s">
        <v>17</v>
      </c>
      <c r="E34" s="23"/>
      <c r="F34" s="23"/>
      <c r="G34" s="23"/>
      <c r="H34" s="23"/>
      <c r="I34" s="23"/>
      <c r="J34" s="23"/>
      <c r="K34" s="23"/>
      <c r="L34" s="23"/>
    </row>
    <row r="35" spans="1:17" x14ac:dyDescent="0.2">
      <c r="A35" s="12" t="s">
        <v>9</v>
      </c>
      <c r="E35" s="23">
        <f>E3+E16</f>
        <v>26175947</v>
      </c>
      <c r="F35" s="23"/>
      <c r="G35" s="23">
        <f>G3+G16</f>
        <v>29510000</v>
      </c>
      <c r="H35" s="23"/>
      <c r="I35" s="23">
        <f>I3+I16+I21</f>
        <v>32323300</v>
      </c>
      <c r="J35" s="23"/>
      <c r="K35" s="23">
        <f>K3+K16+K21</f>
        <v>33826700</v>
      </c>
      <c r="L35" s="23"/>
      <c r="M35" s="23">
        <f>M3+M16+M21</f>
        <v>35808400</v>
      </c>
      <c r="O35" s="69">
        <f>O3+O16+O21</f>
        <v>38997500</v>
      </c>
      <c r="P35" s="12" t="s">
        <v>52</v>
      </c>
    </row>
    <row r="36" spans="1:17" x14ac:dyDescent="0.2">
      <c r="A36" s="12" t="s">
        <v>13</v>
      </c>
      <c r="E36" s="23" t="e">
        <f>E4+E5+#REF!+E8+E9+#REF!+#REF!+E15+E17+E18+E19</f>
        <v>#REF!</v>
      </c>
      <c r="F36" s="23"/>
      <c r="G36" s="23" t="e">
        <f>G4+G5+#REF!+G8+G9+#REF!+#REF!+G15+G17+G18+G19</f>
        <v>#REF!</v>
      </c>
      <c r="H36" s="23"/>
      <c r="I36" s="23" t="e">
        <f>I4+I5+I8+I9+#REF!+#REF!+I15+I17+I18+I19+I20</f>
        <v>#REF!</v>
      </c>
      <c r="J36" s="23"/>
      <c r="K36" s="23" t="e">
        <f>K4+K5+K8+K9+#REF!+#REF!+K15+K17+K18+K19+K20+#REF!</f>
        <v>#REF!</v>
      </c>
      <c r="L36" s="23"/>
      <c r="M36" s="23" t="e">
        <f>M4+M5+M8+M9+M10+#REF!+M15+M17+M18+M19+M20+M22+#REF!+M23+M24+M25+M26+M28</f>
        <v>#REF!</v>
      </c>
      <c r="O36" s="69">
        <f>O28+O26+O25+O24+O22+O20+O19+O18+O17+O15+O11+O10+O9+O8+O5+O4</f>
        <v>7323900</v>
      </c>
      <c r="P36" s="12" t="s">
        <v>53</v>
      </c>
    </row>
    <row r="37" spans="1:17" x14ac:dyDescent="0.2">
      <c r="A37" s="12" t="s">
        <v>14</v>
      </c>
      <c r="E37" s="23" t="e">
        <f>#REF!</f>
        <v>#REF!</v>
      </c>
      <c r="F37" s="23"/>
      <c r="G37" s="23" t="e">
        <f>#REF!</f>
        <v>#REF!</v>
      </c>
      <c r="H37" s="23"/>
      <c r="I37" s="23" t="e">
        <f>#REF!</f>
        <v>#REF!</v>
      </c>
      <c r="J37" s="23"/>
      <c r="K37" s="23" t="e">
        <f>#REF!</f>
        <v>#REF!</v>
      </c>
      <c r="L37" s="23"/>
      <c r="M37" s="23" t="e">
        <f>#REF!</f>
        <v>#REF!</v>
      </c>
      <c r="O37" s="69">
        <f>O12</f>
        <v>75000</v>
      </c>
      <c r="P37" s="12" t="s">
        <v>54</v>
      </c>
    </row>
    <row r="38" spans="1:17" x14ac:dyDescent="0.2">
      <c r="A38" s="12" t="s">
        <v>16</v>
      </c>
      <c r="E38" s="23" t="e">
        <f>#REF!+#REF!+E14</f>
        <v>#REF!</v>
      </c>
      <c r="F38" s="23"/>
      <c r="G38" s="23" t="e">
        <f>#REF!+G7+#REF!+G14</f>
        <v>#REF!</v>
      </c>
      <c r="H38" s="23"/>
      <c r="I38" s="23" t="e">
        <f>I7+#REF!+I14</f>
        <v>#REF!</v>
      </c>
      <c r="J38" s="23"/>
      <c r="K38" s="23" t="e">
        <f>K7+#REF!+K14</f>
        <v>#REF!</v>
      </c>
      <c r="L38" s="23"/>
      <c r="M38" s="23">
        <f>M7+M14+M27</f>
        <v>503343</v>
      </c>
      <c r="O38" s="69">
        <f>O7+O14+O27</f>
        <v>545500</v>
      </c>
      <c r="P38" s="12" t="s">
        <v>55</v>
      </c>
    </row>
    <row r="39" spans="1:17" x14ac:dyDescent="0.2">
      <c r="A39" s="12" t="s">
        <v>90</v>
      </c>
      <c r="E39" s="23"/>
      <c r="F39" s="23"/>
      <c r="G39" s="23"/>
      <c r="H39" s="23"/>
      <c r="I39" s="23"/>
      <c r="J39" s="23"/>
      <c r="K39" s="23"/>
      <c r="L39" s="23"/>
      <c r="O39" s="69">
        <f>O23</f>
        <v>836600</v>
      </c>
      <c r="P39" s="12" t="s">
        <v>126</v>
      </c>
    </row>
    <row r="40" spans="1:17" x14ac:dyDescent="0.2">
      <c r="A40" s="12" t="s">
        <v>15</v>
      </c>
      <c r="E40" s="23">
        <f>E13</f>
        <v>7453390</v>
      </c>
      <c r="F40" s="23"/>
      <c r="G40" s="23">
        <f>G13</f>
        <v>7453390</v>
      </c>
      <c r="H40" s="23"/>
      <c r="I40" s="23">
        <f>I13</f>
        <v>9554225</v>
      </c>
      <c r="J40" s="23"/>
      <c r="K40" s="23">
        <f>K13</f>
        <v>9554225</v>
      </c>
      <c r="L40" s="23"/>
      <c r="M40" s="23">
        <f>M13</f>
        <v>9554225</v>
      </c>
      <c r="O40" s="69">
        <f>O13</f>
        <v>9554225</v>
      </c>
      <c r="P40" s="12" t="s">
        <v>56</v>
      </c>
    </row>
    <row r="41" spans="1:17" x14ac:dyDescent="0.2">
      <c r="A41" s="12" t="s">
        <v>35</v>
      </c>
      <c r="E41" s="26"/>
      <c r="F41" s="26"/>
      <c r="G41" s="26">
        <f>G6</f>
        <v>2100000</v>
      </c>
      <c r="H41" s="26"/>
      <c r="I41" s="26">
        <f>I6</f>
        <v>2100000</v>
      </c>
      <c r="J41" s="26"/>
      <c r="K41" s="26">
        <f>K6</f>
        <v>2100000</v>
      </c>
      <c r="L41" s="26"/>
      <c r="M41" s="26">
        <f>M6</f>
        <v>2100000</v>
      </c>
      <c r="N41" s="26"/>
      <c r="O41" s="68">
        <f>O6</f>
        <v>2100000</v>
      </c>
      <c r="P41" s="12" t="s">
        <v>57</v>
      </c>
    </row>
    <row r="42" spans="1:17" x14ac:dyDescent="0.2">
      <c r="E42" s="27" t="e">
        <f>SUM(E35:E40)</f>
        <v>#REF!</v>
      </c>
      <c r="F42" s="27"/>
      <c r="G42" s="28" t="e">
        <f>SUM(G35:G41)</f>
        <v>#REF!</v>
      </c>
      <c r="H42" s="29"/>
      <c r="I42" s="28" t="e">
        <f>SUM(I35:I41)</f>
        <v>#REF!</v>
      </c>
      <c r="J42" s="29"/>
      <c r="K42" s="28" t="e">
        <f>SUM(K35:K41)</f>
        <v>#REF!</v>
      </c>
      <c r="L42" s="29"/>
      <c r="M42" s="28" t="e">
        <f>SUM(M35:M41)</f>
        <v>#REF!</v>
      </c>
      <c r="N42" s="29"/>
      <c r="O42" s="28">
        <f>SUM(O35:O41)</f>
        <v>59432725</v>
      </c>
      <c r="Q42" s="24"/>
    </row>
    <row r="46" spans="1:17" x14ac:dyDescent="0.2">
      <c r="A46" s="25" t="s">
        <v>39</v>
      </c>
    </row>
    <row r="47" spans="1:17" x14ac:dyDescent="0.2">
      <c r="A47" s="12" t="s">
        <v>40</v>
      </c>
      <c r="L47" s="30"/>
      <c r="M47" s="22"/>
      <c r="N47" s="22"/>
      <c r="O47" s="22"/>
      <c r="P47" s="22" t="s">
        <v>46</v>
      </c>
    </row>
    <row r="48" spans="1:17" x14ac:dyDescent="0.2">
      <c r="A48" s="12" t="s">
        <v>41</v>
      </c>
      <c r="L48" s="30"/>
      <c r="M48" s="22"/>
      <c r="N48" s="22"/>
      <c r="O48" s="22"/>
      <c r="P48" s="22" t="s">
        <v>47</v>
      </c>
    </row>
    <row r="49" spans="1:16" x14ac:dyDescent="0.2">
      <c r="A49" s="12" t="s">
        <v>42</v>
      </c>
      <c r="L49" s="30"/>
      <c r="M49" s="22"/>
      <c r="N49" s="22"/>
      <c r="O49" s="22"/>
      <c r="P49" s="22" t="s">
        <v>48</v>
      </c>
    </row>
    <row r="50" spans="1:16" x14ac:dyDescent="0.2">
      <c r="A50" s="12" t="s">
        <v>43</v>
      </c>
      <c r="L50" s="30"/>
      <c r="M50" s="22"/>
      <c r="N50" s="22"/>
      <c r="O50" s="22"/>
      <c r="P50" s="22" t="s">
        <v>49</v>
      </c>
    </row>
    <row r="51" spans="1:16" x14ac:dyDescent="0.2">
      <c r="A51" s="12" t="s">
        <v>44</v>
      </c>
      <c r="L51" s="30"/>
      <c r="M51" s="22"/>
      <c r="N51" s="22"/>
      <c r="O51" s="22"/>
      <c r="P51" s="22" t="s">
        <v>50</v>
      </c>
    </row>
    <row r="52" spans="1:16" x14ac:dyDescent="0.2">
      <c r="A52" s="12" t="s">
        <v>45</v>
      </c>
      <c r="P52" s="13" t="s">
        <v>51</v>
      </c>
    </row>
    <row r="56" spans="1:16" x14ac:dyDescent="0.2">
      <c r="M56" s="31"/>
      <c r="N56" s="31"/>
      <c r="O56" s="31"/>
    </row>
    <row r="57" spans="1:16" x14ac:dyDescent="0.2">
      <c r="A57" s="33" t="s">
        <v>100</v>
      </c>
    </row>
    <row r="58" spans="1:16" x14ac:dyDescent="0.2">
      <c r="A58" s="34" t="s">
        <v>104</v>
      </c>
    </row>
  </sheetData>
  <autoFilter ref="A1:V29" xr:uid="{00000000-0001-0000-0000-000000000000}">
    <filterColumn colId="17" showButton="0"/>
    <filterColumn colId="18" showButton="0"/>
  </autoFilter>
  <mergeCells count="1">
    <mergeCell ref="R1:T1"/>
  </mergeCells>
  <pageMargins left="0.39370078740157483" right="0.39370078740157483" top="1.5354330708661419" bottom="0.94488188976377963" header="0.31496062992125984" footer="0.70866141732283472"/>
  <pageSetup paperSize="9" scale="61" orientation="landscape" r:id="rId1"/>
  <headerFooter>
    <oddFooter>&amp;L&amp;F&amp;C&amp;P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specificatie</vt:lpstr>
      <vt:lpstr>specificatie!Afdrukbereik</vt:lpstr>
    </vt:vector>
  </TitlesOfParts>
  <Company>UMG 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Wolterbeek, J (Jeroen)</dc:creator>
  <cp:lastModifiedBy>Petra Cornelisse</cp:lastModifiedBy>
  <cp:lastPrinted>2023-08-10T09:05:38Z</cp:lastPrinted>
  <dcterms:created xsi:type="dcterms:W3CDTF">2017-09-18T11:09:10Z</dcterms:created>
  <dcterms:modified xsi:type="dcterms:W3CDTF">2023-11-06T09:36:43Z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\	;	;	{	}	[@[{0}]]	1043	1043</vt:lpwstr>
  </property>
</Properties>
</file>