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23 PKI Public Certificaten\04 - BESCHRIJVENDE DOCUMENTEN\Bijlage VIII - Prijsmodel\"/>
    </mc:Choice>
  </mc:AlternateContent>
  <xr:revisionPtr revIDLastSave="0" documentId="13_ncr:1_{D139CB9B-D3B1-4553-8288-774D433AC2CD}" xr6:coauthVersionLast="47" xr6:coauthVersionMax="47" xr10:uidLastSave="{00000000-0000-0000-0000-000000000000}"/>
  <bookViews>
    <workbookView xWindow="16020" yWindow="-16320" windowWidth="29040" windowHeight="15840" xr2:uid="{9BF3D1DE-6F1D-4E3D-812C-F06C16F23CD9}"/>
  </bookViews>
  <sheets>
    <sheet name="Prijs -Prijsstelling" sheetId="1" r:id="rId1"/>
    <sheet name="BPK-Grafiek " sheetId="2" r:id="rId2"/>
    <sheet name="DATA" sheetId="3" state="hidden" r:id="rId3"/>
  </sheets>
  <externalReferences>
    <externalReference r:id="rId4"/>
  </externalReferences>
  <definedNames>
    <definedName name="_xlnm.Print_Area" localSheetId="0">'Prijs -Prijsstelling'!$A$1:$H$41</definedName>
    <definedName name="LAQ">[1]Superformule!$K$22</definedName>
    <definedName name="Maximaal">'[1]HULP-velden'!$L$20</definedName>
    <definedName name="Percentage_Qeisen">'[1]HULP-velden'!$J$80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8" i="1"/>
  <c r="F29" i="1"/>
  <c r="F22" i="1"/>
  <c r="B3" i="2"/>
  <c r="F82" i="2"/>
  <c r="G22" i="2"/>
  <c r="F22" i="2"/>
  <c r="F20" i="2"/>
  <c r="G20" i="2" s="1"/>
  <c r="F19" i="2"/>
  <c r="G19" i="2" s="1"/>
  <c r="F18" i="2"/>
  <c r="G18" i="2" s="1"/>
  <c r="E15" i="2"/>
  <c r="F13" i="2"/>
  <c r="D7" i="3" s="1"/>
  <c r="F7" i="3" s="1"/>
  <c r="G12" i="2"/>
  <c r="F11" i="2"/>
  <c r="G11" i="2" s="1"/>
  <c r="G17" i="1"/>
  <c r="G19" i="1" s="1"/>
  <c r="G36" i="1" s="1"/>
  <c r="F8" i="2" s="1"/>
  <c r="C7" i="3" s="1"/>
  <c r="E17" i="1"/>
  <c r="G13" i="2" l="1"/>
  <c r="E7" i="3"/>
  <c r="F14" i="2" s="1"/>
</calcChain>
</file>

<file path=xl/sharedStrings.xml><?xml version="1.0" encoding="utf-8"?>
<sst xmlns="http://schemas.openxmlformats.org/spreadsheetml/2006/main" count="109" uniqueCount="83">
  <si>
    <t xml:space="preserve">Europese aanbesteding </t>
  </si>
  <si>
    <t>Prijzenformulier</t>
  </si>
  <si>
    <t>(Prijzen en Tarieven exclusief BTW)</t>
  </si>
  <si>
    <t>Naam Opdrachtnemer:</t>
  </si>
  <si>
    <t xml:space="preserve"> </t>
  </si>
  <si>
    <t>Certificaten</t>
  </si>
  <si>
    <t>Standaard tarief</t>
  </si>
  <si>
    <t>korting (%)</t>
  </si>
  <si>
    <t>aangeboden netto tarief</t>
  </si>
  <si>
    <t>fictief aantal</t>
  </si>
  <si>
    <t>Fictieve kosten</t>
  </si>
  <si>
    <t>Totaal fictieve kosten (vergelijkingswaarde):</t>
  </si>
  <si>
    <t>Aan het aantal geschatte af te nemen certificaten kunnen geen rechten worden ontleend.</t>
  </si>
  <si>
    <t>Tevens geldt dat er geen afnameverplichting is.</t>
  </si>
  <si>
    <t>Vergelijkingswaarde</t>
  </si>
  <si>
    <t xml:space="preserve">Rechtsgeldig ondertekend door: </t>
  </si>
  <si>
    <t xml:space="preserve">Handtekening: </t>
  </si>
  <si>
    <t>Europese Aanbesteding</t>
  </si>
  <si>
    <t>BPK-Grafiek</t>
  </si>
  <si>
    <t>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</si>
  <si>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</si>
  <si>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</si>
  <si>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</si>
  <si>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</si>
  <si>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</si>
  <si>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</si>
  <si>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</si>
  <si>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</si>
  <si>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</si>
  <si>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</si>
  <si>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</si>
  <si>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</si>
  <si>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</si>
  <si>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Q_KnockOut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</si>
  <si>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</si>
  <si>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</si>
  <si>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</si>
  <si>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</si>
  <si>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</si>
  <si>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</si>
  <si>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</si>
  <si>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</si>
  <si>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</si>
  <si>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</si>
  <si>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</si>
  <si>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</si>
  <si>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</si>
  <si>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</si>
  <si>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</si>
  <si>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</si>
  <si>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</si>
  <si>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</si>
  <si>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</si>
  <si>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</si>
  <si>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</si>
  <si>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</si>
  <si>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</si>
  <si>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</si>
  <si>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</si>
  <si>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</si>
  <si>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</si>
  <si>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</si>
  <si>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</si>
  <si>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</si>
  <si>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</si>
  <si>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</si>
  <si>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</si>
  <si>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</si>
  <si>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</si>
  <si>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</si>
  <si>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</si>
  <si>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</si>
  <si>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</si>
  <si>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</si>
  <si>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</si>
  <si>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</si>
  <si>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</si>
  <si>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Kenmerk: IUC23-023</t>
  </si>
  <si>
    <t>PKI Public certificaat (looptijd: 1 jaar)</t>
  </si>
  <si>
    <t xml:space="preserve"> Kenmerk: IUC23-023</t>
  </si>
  <si>
    <t xml:space="preserve">PKI Public certificaten </t>
  </si>
  <si>
    <t>Optionele diensten (omschrijving)</t>
  </si>
  <si>
    <t xml:space="preserve">Eenheid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</si>
</sst>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€&quot;\ #,##0.00_-"/>
    <numFmt numFmtId="165" formatCode="&quot;€&quot;\ #,##0.00"/>
    <numFmt numFmtId="166" formatCode="_(&quot;€&quot;* #,##0.00_);_(&quot;€&quot;* \(#,##0.00\);_(&quot;€&quot;* &quot;-&quot;??_);_(@_)"/>
    <numFmt numFmtId="167" formatCode="&quot;€&quot;#,##0.00_);\(&quot;€&quot;#,##0.00\)"/>
    <numFmt numFmtId="168" formatCode="0.0"/>
    <numFmt numFmtId="169" formatCode="0.000"/>
    <numFmt numFmtId="170" formatCode="_(* #,##0.00_);_(* \(#,##0.00\);_(* &quot;-&quot;??_);_(@_)"/>
    <numFmt numFmtId="171" formatCode="_ &quot;€&quot;\ * #,##0_ ;_ &quot;€&quot;\ * \-#,##0_ ;_ &quot;€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indexed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indexed="1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0"/>
      <name val="Arial"/>
      <family val="2"/>
    </font>
    <font>
      <b/>
      <i/>
      <sz val="8"/>
      <color theme="1"/>
      <name val="Arial"/>
      <family val="2"/>
    </font>
    <font>
      <b/>
      <sz val="10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trike/>
      <sz val="10"/>
      <name val="Arial"/>
      <family val="2"/>
    </font>
    <font>
      <b/>
      <sz val="12"/>
      <name val="Arial"/>
      <family val="2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16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</cellStyleXfs>
  <cellXfs count="152">
    <xf numFmtId="0" fontId="0" fillId="0" borderId="0" xfId="0"/>
    <xf numFmtId="0" fontId="4" fillId="0" borderId="0" xfId="2" applyFont="1" applyAlignment="1">
      <alignment vertical="top"/>
    </xf>
    <xf numFmtId="0" fontId="5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horizontal="right" vertical="top"/>
    </xf>
    <xf numFmtId="0" fontId="8" fillId="0" borderId="0" xfId="2" applyFont="1" applyAlignment="1">
      <alignment vertical="top"/>
    </xf>
    <xf numFmtId="0" fontId="9" fillId="2" borderId="0" xfId="0" applyFont="1" applyFill="1" applyAlignment="1">
      <alignment vertical="top"/>
    </xf>
    <xf numFmtId="164" fontId="9" fillId="2" borderId="0" xfId="0" applyNumberFormat="1" applyFont="1" applyFill="1" applyAlignment="1">
      <alignment vertical="top"/>
    </xf>
    <xf numFmtId="164" fontId="9" fillId="2" borderId="0" xfId="0" applyNumberFormat="1" applyFont="1" applyFill="1" applyAlignment="1">
      <alignment horizontal="right" vertical="top"/>
    </xf>
    <xf numFmtId="0" fontId="10" fillId="2" borderId="0" xfId="0" applyFont="1" applyFill="1" applyAlignment="1">
      <alignment vertical="top"/>
    </xf>
    <xf numFmtId="164" fontId="11" fillId="2" borderId="0" xfId="0" applyNumberFormat="1" applyFont="1" applyFill="1" applyAlignment="1">
      <alignment vertical="top"/>
    </xf>
    <xf numFmtId="164" fontId="11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vertical="top"/>
    </xf>
    <xf numFmtId="0" fontId="13" fillId="2" borderId="0" xfId="0" applyFont="1" applyFill="1" applyAlignment="1">
      <alignment vertical="top"/>
    </xf>
    <xf numFmtId="3" fontId="11" fillId="2" borderId="0" xfId="0" applyNumberFormat="1" applyFont="1" applyFill="1" applyAlignment="1">
      <alignment horizontal="right" vertical="top"/>
    </xf>
    <xf numFmtId="1" fontId="11" fillId="2" borderId="0" xfId="0" applyNumberFormat="1" applyFont="1" applyFill="1" applyAlignment="1">
      <alignment horizontal="right" vertical="top"/>
    </xf>
    <xf numFmtId="0" fontId="3" fillId="0" borderId="0" xfId="2" applyAlignment="1">
      <alignment vertical="top"/>
    </xf>
    <xf numFmtId="0" fontId="14" fillId="0" borderId="1" xfId="2" applyFont="1" applyBorder="1" applyAlignment="1">
      <alignment vertical="top"/>
    </xf>
    <xf numFmtId="164" fontId="3" fillId="0" borderId="1" xfId="2" applyNumberFormat="1" applyBorder="1" applyAlignment="1">
      <alignment vertical="top"/>
    </xf>
    <xf numFmtId="0" fontId="14" fillId="0" borderId="0" xfId="2" applyFont="1" applyAlignment="1">
      <alignment vertical="top"/>
    </xf>
    <xf numFmtId="164" fontId="3" fillId="0" borderId="0" xfId="2" applyNumberFormat="1" applyAlignment="1">
      <alignment horizontal="right" vertical="top"/>
    </xf>
    <xf numFmtId="0" fontId="15" fillId="0" borderId="0" xfId="0" applyFont="1" applyAlignment="1">
      <alignment horizontal="center" vertical="top"/>
    </xf>
    <xf numFmtId="164" fontId="10" fillId="2" borderId="0" xfId="0" applyNumberFormat="1" applyFont="1" applyFill="1" applyAlignment="1">
      <alignment vertical="top"/>
    </xf>
    <xf numFmtId="164" fontId="6" fillId="2" borderId="0" xfId="0" applyNumberFormat="1" applyFont="1" applyFill="1" applyAlignment="1">
      <alignment vertical="top"/>
    </xf>
    <xf numFmtId="164" fontId="6" fillId="2" borderId="0" xfId="0" applyNumberFormat="1" applyFont="1" applyFill="1" applyAlignment="1">
      <alignment horizontal="left" vertical="top"/>
    </xf>
    <xf numFmtId="164" fontId="6" fillId="2" borderId="0" xfId="0" applyNumberFormat="1" applyFont="1" applyFill="1" applyAlignment="1">
      <alignment horizontal="right" vertical="top" wrapText="1"/>
    </xf>
    <xf numFmtId="164" fontId="6" fillId="2" borderId="0" xfId="0" applyNumberFormat="1" applyFont="1" applyFill="1" applyAlignment="1">
      <alignment horizontal="right" vertical="top"/>
    </xf>
    <xf numFmtId="164" fontId="3" fillId="0" borderId="0" xfId="2" applyNumberFormat="1" applyAlignment="1">
      <alignment vertical="top"/>
    </xf>
    <xf numFmtId="164" fontId="7" fillId="2" borderId="5" xfId="0" applyNumberFormat="1" applyFont="1" applyFill="1" applyBorder="1"/>
    <xf numFmtId="164" fontId="6" fillId="2" borderId="6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4" fontId="16" fillId="4" borderId="2" xfId="0" applyNumberFormat="1" applyFont="1" applyFill="1" applyBorder="1" applyAlignment="1">
      <alignment vertical="center" wrapText="1"/>
    </xf>
    <xf numFmtId="165" fontId="16" fillId="3" borderId="6" xfId="0" applyNumberFormat="1" applyFont="1" applyFill="1" applyBorder="1" applyAlignment="1" applyProtection="1">
      <alignment vertical="center"/>
      <protection locked="0"/>
    </xf>
    <xf numFmtId="10" fontId="16" fillId="3" borderId="6" xfId="0" applyNumberFormat="1" applyFont="1" applyFill="1" applyBorder="1" applyAlignment="1" applyProtection="1">
      <alignment vertical="center"/>
      <protection locked="0"/>
    </xf>
    <xf numFmtId="164" fontId="16" fillId="4" borderId="6" xfId="0" applyNumberFormat="1" applyFont="1" applyFill="1" applyBorder="1" applyAlignment="1">
      <alignment vertical="center"/>
    </xf>
    <xf numFmtId="0" fontId="16" fillId="4" borderId="6" xfId="0" applyFont="1" applyFill="1" applyBorder="1" applyAlignment="1">
      <alignment vertical="center"/>
    </xf>
    <xf numFmtId="165" fontId="16" fillId="4" borderId="6" xfId="0" applyNumberFormat="1" applyFont="1" applyFill="1" applyBorder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5" fontId="16" fillId="5" borderId="6" xfId="0" applyNumberFormat="1" applyFont="1" applyFill="1" applyBorder="1" applyAlignment="1">
      <alignment vertical="center"/>
    </xf>
    <xf numFmtId="164" fontId="6" fillId="4" borderId="0" xfId="0" applyNumberFormat="1" applyFont="1" applyFill="1" applyAlignment="1">
      <alignment vertical="top"/>
    </xf>
    <xf numFmtId="164" fontId="7" fillId="2" borderId="5" xfId="0" applyNumberFormat="1" applyFont="1" applyFill="1" applyBorder="1" applyAlignment="1">
      <alignment horizontal="left"/>
    </xf>
    <xf numFmtId="0" fontId="16" fillId="3" borderId="6" xfId="0" applyFont="1" applyFill="1" applyBorder="1" applyAlignment="1" applyProtection="1">
      <alignment vertical="center"/>
      <protection locked="0"/>
    </xf>
    <xf numFmtId="164" fontId="16" fillId="4" borderId="0" xfId="0" applyNumberFormat="1" applyFont="1" applyFill="1" applyAlignment="1">
      <alignment vertical="top"/>
    </xf>
    <xf numFmtId="164" fontId="17" fillId="4" borderId="0" xfId="0" applyNumberFormat="1" applyFont="1" applyFill="1" applyAlignment="1">
      <alignment vertical="top"/>
    </xf>
    <xf numFmtId="0" fontId="14" fillId="2" borderId="0" xfId="2" applyFont="1" applyFill="1" applyAlignment="1">
      <alignment vertical="top"/>
    </xf>
    <xf numFmtId="0" fontId="14" fillId="2" borderId="0" xfId="2" applyFont="1" applyFill="1" applyAlignment="1">
      <alignment horizontal="right" vertical="top"/>
    </xf>
    <xf numFmtId="164" fontId="10" fillId="2" borderId="0" xfId="0" applyNumberFormat="1" applyFont="1" applyFill="1" applyAlignment="1">
      <alignment vertical="center"/>
    </xf>
    <xf numFmtId="165" fontId="14" fillId="5" borderId="8" xfId="2" applyNumberFormat="1" applyFont="1" applyFill="1" applyBorder="1" applyAlignment="1">
      <alignment horizontal="right" vertical="center"/>
    </xf>
    <xf numFmtId="0" fontId="18" fillId="0" borderId="1" xfId="2" applyFont="1" applyBorder="1" applyAlignment="1">
      <alignment vertical="top"/>
    </xf>
    <xf numFmtId="0" fontId="19" fillId="6" borderId="0" xfId="3" applyFont="1" applyFill="1" applyAlignment="1">
      <alignment vertical="top"/>
    </xf>
    <xf numFmtId="0" fontId="3" fillId="6" borderId="0" xfId="3" applyFill="1"/>
    <xf numFmtId="0" fontId="3" fillId="7" borderId="0" xfId="3" applyFill="1"/>
    <xf numFmtId="0" fontId="19" fillId="6" borderId="0" xfId="3" applyFont="1" applyFill="1" applyAlignment="1">
      <alignment horizontal="right" vertical="top"/>
    </xf>
    <xf numFmtId="0" fontId="5" fillId="0" borderId="0" xfId="0" applyFont="1"/>
    <xf numFmtId="0" fontId="3" fillId="0" borderId="0" xfId="3" applyAlignment="1">
      <alignment horizontal="center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6" fillId="2" borderId="0" xfId="0" applyFont="1" applyFill="1" applyAlignment="1" applyProtection="1">
      <alignment vertical="center"/>
      <protection hidden="1"/>
    </xf>
    <xf numFmtId="1" fontId="27" fillId="0" borderId="1" xfId="0" applyNumberFormat="1" applyFont="1" applyBorder="1" applyProtection="1">
      <protection hidden="1"/>
    </xf>
    <xf numFmtId="1" fontId="20" fillId="0" borderId="1" xfId="0" applyNumberFormat="1" applyFont="1" applyBorder="1" applyAlignment="1" applyProtection="1">
      <alignment horizontal="right"/>
      <protection hidden="1"/>
    </xf>
    <xf numFmtId="1" fontId="20" fillId="0" borderId="1" xfId="0" applyNumberFormat="1" applyFont="1" applyBorder="1" applyProtection="1">
      <protection hidden="1"/>
    </xf>
    <xf numFmtId="1" fontId="5" fillId="0" borderId="1" xfId="0" applyNumberFormat="1" applyFont="1" applyBorder="1" applyProtection="1">
      <protection hidden="1"/>
    </xf>
    <xf numFmtId="166" fontId="20" fillId="0" borderId="0" xfId="4" applyFont="1" applyAlignment="1" applyProtection="1">
      <alignment horizontal="left"/>
      <protection hidden="1"/>
    </xf>
    <xf numFmtId="0" fontId="21" fillId="0" borderId="0" xfId="0" applyFont="1" applyAlignment="1" applyProtection="1">
      <alignment wrapText="1"/>
      <protection hidden="1"/>
    </xf>
    <xf numFmtId="167" fontId="28" fillId="5" borderId="6" xfId="4" quotePrefix="1" applyNumberFormat="1" applyFont="1" applyFill="1" applyBorder="1" applyAlignment="1" applyProtection="1">
      <alignment horizontal="right" vertical="center" wrapText="1"/>
      <protection hidden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26" fillId="2" borderId="4" xfId="0" applyFont="1" applyFill="1" applyBorder="1" applyAlignment="1" applyProtection="1">
      <alignment horizontal="right" vertical="center" wrapText="1"/>
      <protection hidden="1"/>
    </xf>
    <xf numFmtId="3" fontId="28" fillId="4" borderId="6" xfId="0" quotePrefix="1" applyNumberFormat="1" applyFont="1" applyFill="1" applyBorder="1" applyAlignment="1" applyProtection="1">
      <alignment horizontal="right" vertical="center" wrapText="1"/>
      <protection hidden="1"/>
    </xf>
    <xf numFmtId="168" fontId="28" fillId="0" borderId="2" xfId="0" applyNumberFormat="1" applyFont="1" applyBorder="1" applyAlignment="1" applyProtection="1">
      <alignment horizontal="right" vertical="center"/>
      <protection hidden="1"/>
    </xf>
    <xf numFmtId="168" fontId="28" fillId="0" borderId="4" xfId="0" applyNumberFormat="1" applyFont="1" applyBorder="1" applyAlignment="1" applyProtection="1">
      <alignment horizontal="left" vertical="center"/>
      <protection hidden="1"/>
    </xf>
    <xf numFmtId="3" fontId="28" fillId="8" borderId="6" xfId="0" quotePrefix="1" applyNumberFormat="1" applyFont="1" applyFill="1" applyBorder="1" applyAlignment="1" applyProtection="1">
      <alignment horizontal="right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hidden="1"/>
    </xf>
    <xf numFmtId="0" fontId="21" fillId="0" borderId="4" xfId="0" applyFont="1" applyBorder="1" applyAlignment="1" applyProtection="1">
      <alignment horizontal="right" vertical="center"/>
      <protection hidden="1"/>
    </xf>
    <xf numFmtId="3" fontId="21" fillId="0" borderId="6" xfId="0" applyNumberFormat="1" applyFont="1" applyBorder="1" applyAlignment="1" applyProtection="1">
      <alignment horizontal="right" vertical="center"/>
      <protection hidden="1"/>
    </xf>
    <xf numFmtId="169" fontId="30" fillId="0" borderId="6" xfId="0" applyNumberFormat="1" applyFont="1" applyBorder="1" applyAlignment="1" applyProtection="1">
      <alignment horizontal="right" vertical="center"/>
      <protection hidden="1"/>
    </xf>
    <xf numFmtId="0" fontId="29" fillId="0" borderId="2" xfId="0" applyFont="1" applyBorder="1" applyAlignment="1" applyProtection="1">
      <alignment horizontal="right" vertical="center"/>
      <protection hidden="1"/>
    </xf>
    <xf numFmtId="0" fontId="31" fillId="0" borderId="3" xfId="5" applyFont="1" applyBorder="1" applyAlignment="1" applyProtection="1">
      <alignment vertical="center"/>
      <protection hidden="1"/>
    </xf>
    <xf numFmtId="0" fontId="28" fillId="0" borderId="4" xfId="5" applyFont="1" applyBorder="1" applyAlignment="1" applyProtection="1">
      <alignment vertical="center"/>
      <protection hidden="1"/>
    </xf>
    <xf numFmtId="0" fontId="28" fillId="0" borderId="9" xfId="5" applyFont="1" applyBorder="1" applyAlignment="1" applyProtection="1">
      <alignment vertical="center"/>
      <protection hidden="1"/>
    </xf>
    <xf numFmtId="0" fontId="28" fillId="0" borderId="0" xfId="5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0" fontId="26" fillId="2" borderId="10" xfId="0" applyFont="1" applyFill="1" applyBorder="1" applyAlignment="1" applyProtection="1">
      <alignment horizontal="right" vertical="center" wrapText="1"/>
      <protection hidden="1"/>
    </xf>
    <xf numFmtId="0" fontId="28" fillId="0" borderId="0" xfId="0" applyFont="1" applyProtection="1">
      <protection hidden="1"/>
    </xf>
    <xf numFmtId="0" fontId="0" fillId="0" borderId="0" xfId="0" applyProtection="1">
      <protection hidden="1"/>
    </xf>
    <xf numFmtId="0" fontId="21" fillId="0" borderId="6" xfId="0" applyFont="1" applyBorder="1" applyAlignment="1" applyProtection="1">
      <alignment horizontal="right" vertical="center"/>
      <protection hidden="1"/>
    </xf>
    <xf numFmtId="0" fontId="28" fillId="0" borderId="2" xfId="1" applyNumberFormat="1" applyFont="1" applyBorder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32" fillId="4" borderId="0" xfId="0" applyFont="1" applyFill="1" applyProtection="1">
      <protection hidden="1"/>
    </xf>
    <xf numFmtId="0" fontId="32" fillId="4" borderId="0" xfId="0" applyFont="1" applyFill="1" applyAlignment="1" applyProtection="1">
      <alignment wrapText="1"/>
      <protection hidden="1"/>
    </xf>
    <xf numFmtId="0" fontId="34" fillId="4" borderId="0" xfId="0" applyFont="1" applyFill="1" applyAlignment="1" applyProtection="1">
      <alignment horizontal="left" vertical="center"/>
      <protection hidden="1"/>
    </xf>
    <xf numFmtId="0" fontId="32" fillId="4" borderId="0" xfId="0" applyFont="1" applyFill="1" applyAlignment="1" applyProtection="1">
      <alignment horizontal="center" vertical="center"/>
      <protection hidden="1"/>
    </xf>
    <xf numFmtId="166" fontId="32" fillId="4" borderId="0" xfId="4" applyFont="1" applyFill="1" applyBorder="1" applyAlignment="1" applyProtection="1">
      <alignment horizontal="right" vertical="center" wrapText="1"/>
      <protection hidden="1"/>
    </xf>
    <xf numFmtId="168" fontId="32" fillId="4" borderId="0" xfId="0" applyNumberFormat="1" applyFont="1" applyFill="1" applyAlignment="1" applyProtection="1">
      <alignment horizontal="right" vertical="center" wrapText="1"/>
      <protection hidden="1"/>
    </xf>
    <xf numFmtId="169" fontId="35" fillId="4" borderId="0" xfId="0" applyNumberFormat="1" applyFont="1" applyFill="1" applyAlignment="1" applyProtection="1">
      <alignment horizontal="right" vertical="center"/>
      <protection hidden="1"/>
    </xf>
    <xf numFmtId="1" fontId="35" fillId="4" borderId="0" xfId="0" applyNumberFormat="1" applyFont="1" applyFill="1" applyAlignment="1" applyProtection="1">
      <alignment horizontal="right" vertical="center"/>
      <protection hidden="1"/>
    </xf>
    <xf numFmtId="0" fontId="36" fillId="4" borderId="0" xfId="0" applyFont="1" applyFill="1" applyAlignment="1" applyProtection="1">
      <alignment vertical="center"/>
      <protection hidden="1"/>
    </xf>
    <xf numFmtId="0" fontId="37" fillId="4" borderId="0" xfId="0" applyFont="1" applyFill="1" applyAlignment="1" applyProtection="1">
      <alignment vertical="center"/>
      <protection hidden="1"/>
    </xf>
    <xf numFmtId="0" fontId="32" fillId="4" borderId="0" xfId="0" applyFont="1" applyFill="1" applyAlignment="1" applyProtection="1">
      <alignment vertical="center"/>
      <protection hidden="1"/>
    </xf>
    <xf numFmtId="0" fontId="34" fillId="4" borderId="0" xfId="0" applyFont="1" applyFill="1" applyAlignment="1" applyProtection="1">
      <alignment horizontal="left" vertical="center"/>
      <protection locked="0"/>
    </xf>
    <xf numFmtId="0" fontId="34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Protection="1">
      <protection locked="0"/>
    </xf>
    <xf numFmtId="0" fontId="35" fillId="4" borderId="0" xfId="0" applyFont="1" applyFill="1" applyAlignment="1" applyProtection="1">
      <alignment horizontal="center" vertical="center"/>
      <protection locked="0"/>
    </xf>
    <xf numFmtId="167" fontId="35" fillId="4" borderId="0" xfId="4" applyNumberFormat="1" applyFont="1" applyFill="1" applyBorder="1" applyAlignment="1" applyProtection="1">
      <alignment horizontal="right" vertical="center"/>
      <protection locked="0"/>
    </xf>
    <xf numFmtId="168" fontId="35" fillId="4" borderId="0" xfId="0" applyNumberFormat="1" applyFont="1" applyFill="1" applyAlignment="1" applyProtection="1">
      <alignment horizontal="right" vertical="center"/>
      <protection locked="0"/>
    </xf>
    <xf numFmtId="169" fontId="35" fillId="4" borderId="0" xfId="0" applyNumberFormat="1" applyFont="1" applyFill="1" applyAlignment="1" applyProtection="1">
      <alignment horizontal="right" vertical="center"/>
      <protection locked="0"/>
    </xf>
    <xf numFmtId="0" fontId="34" fillId="4" borderId="0" xfId="0" applyFont="1" applyFill="1" applyAlignment="1" applyProtection="1">
      <alignment vertical="center"/>
      <protection locked="0"/>
    </xf>
    <xf numFmtId="170" fontId="32" fillId="4" borderId="0" xfId="6" applyFont="1" applyFill="1" applyBorder="1" applyAlignment="1" applyProtection="1">
      <alignment vertical="center"/>
      <protection locked="0"/>
    </xf>
    <xf numFmtId="170" fontId="34" fillId="4" borderId="0" xfId="6" applyFont="1" applyFill="1" applyBorder="1" applyAlignment="1" applyProtection="1">
      <alignment vertical="center"/>
      <protection locked="0"/>
    </xf>
    <xf numFmtId="0" fontId="32" fillId="4" borderId="0" xfId="0" applyFont="1" applyFill="1" applyAlignment="1" applyProtection="1">
      <alignment vertical="center" wrapText="1"/>
      <protection locked="0"/>
    </xf>
    <xf numFmtId="0" fontId="32" fillId="4" borderId="0" xfId="0" applyFont="1" applyFill="1" applyAlignment="1" applyProtection="1">
      <alignment vertical="center"/>
      <protection locked="0"/>
    </xf>
    <xf numFmtId="0" fontId="32" fillId="4" borderId="0" xfId="0" applyFont="1" applyFill="1" applyAlignment="1" applyProtection="1">
      <alignment wrapText="1"/>
      <protection locked="0"/>
    </xf>
    <xf numFmtId="2" fontId="32" fillId="4" borderId="0" xfId="0" applyNumberFormat="1" applyFont="1" applyFill="1" applyProtection="1">
      <protection locked="0"/>
    </xf>
    <xf numFmtId="170" fontId="32" fillId="4" borderId="0" xfId="6" applyFont="1" applyFill="1" applyBorder="1" applyAlignment="1" applyProtection="1">
      <alignment horizontal="right"/>
      <protection locked="0"/>
    </xf>
    <xf numFmtId="0" fontId="2" fillId="4" borderId="0" xfId="0" applyFont="1" applyFill="1" applyProtection="1">
      <protection locked="0"/>
    </xf>
    <xf numFmtId="0" fontId="32" fillId="4" borderId="0" xfId="0" applyFont="1" applyFill="1" applyAlignment="1" applyProtection="1">
      <alignment horizontal="center" vertical="center"/>
      <protection locked="0"/>
    </xf>
    <xf numFmtId="171" fontId="32" fillId="4" borderId="0" xfId="4" applyNumberFormat="1" applyFont="1" applyFill="1" applyBorder="1" applyAlignment="1" applyProtection="1">
      <alignment horizontal="right" vertical="center"/>
      <protection locked="0"/>
    </xf>
    <xf numFmtId="1" fontId="32" fillId="4" borderId="0" xfId="0" applyNumberFormat="1" applyFont="1" applyFill="1" applyAlignment="1" applyProtection="1">
      <alignment horizontal="right" vertical="center"/>
      <protection locked="0"/>
    </xf>
    <xf numFmtId="166" fontId="32" fillId="4" borderId="0" xfId="4" applyFont="1" applyFill="1" applyBorder="1" applyAlignment="1" applyProtection="1">
      <alignment horizontal="center" vertical="center"/>
      <protection locked="0"/>
    </xf>
    <xf numFmtId="0" fontId="32" fillId="4" borderId="0" xfId="0" applyFont="1" applyFill="1" applyAlignment="1" applyProtection="1">
      <alignment horizontal="right" vertical="center"/>
      <protection locked="0"/>
    </xf>
    <xf numFmtId="1" fontId="32" fillId="4" borderId="0" xfId="6" applyNumberFormat="1" applyFont="1" applyFill="1" applyBorder="1" applyAlignment="1" applyProtection="1">
      <alignment horizontal="center" vertical="center"/>
      <protection locked="0"/>
    </xf>
    <xf numFmtId="1" fontId="32" fillId="4" borderId="0" xfId="0" applyNumberFormat="1" applyFont="1" applyFill="1" applyAlignment="1" applyProtection="1">
      <alignment horizontal="center" vertical="center"/>
      <protection locked="0"/>
    </xf>
    <xf numFmtId="166" fontId="32" fillId="4" borderId="0" xfId="4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65" fontId="16" fillId="3" borderId="2" xfId="0" applyNumberFormat="1" applyFont="1" applyFill="1" applyBorder="1" applyAlignment="1" applyProtection="1">
      <alignment horizontal="center" vertical="top"/>
      <protection locked="0"/>
    </xf>
    <xf numFmtId="165" fontId="16" fillId="3" borderId="3" xfId="0" applyNumberFormat="1" applyFont="1" applyFill="1" applyBorder="1" applyAlignment="1" applyProtection="1">
      <alignment horizontal="center" vertical="top"/>
      <protection locked="0"/>
    </xf>
    <xf numFmtId="165" fontId="16" fillId="3" borderId="4" xfId="0" applyNumberFormat="1" applyFont="1" applyFill="1" applyBorder="1" applyAlignment="1" applyProtection="1">
      <alignment horizontal="center" vertical="top"/>
      <protection locked="0"/>
    </xf>
    <xf numFmtId="0" fontId="3" fillId="7" borderId="0" xfId="3" applyFill="1" applyAlignment="1" applyProtection="1">
      <alignment horizontal="center"/>
      <protection locked="0"/>
    </xf>
    <xf numFmtId="0" fontId="26" fillId="2" borderId="9" xfId="0" applyFont="1" applyFill="1" applyBorder="1" applyAlignment="1" applyProtection="1">
      <alignment horizontal="center" vertical="center"/>
      <protection hidden="1"/>
    </xf>
    <xf numFmtId="0" fontId="26" fillId="2" borderId="0" xfId="0" applyFont="1" applyFill="1" applyAlignment="1" applyProtection="1">
      <alignment horizontal="center" vertical="center"/>
      <protection hidden="1"/>
    </xf>
    <xf numFmtId="0" fontId="26" fillId="2" borderId="2" xfId="0" applyFont="1" applyFill="1" applyBorder="1" applyAlignment="1" applyProtection="1">
      <alignment horizontal="left" vertical="center" wrapText="1"/>
      <protection hidden="1"/>
    </xf>
    <xf numFmtId="0" fontId="26" fillId="2" borderId="4" xfId="0" applyFont="1" applyFill="1" applyBorder="1" applyAlignment="1" applyProtection="1">
      <alignment horizontal="left" vertical="center" wrapText="1"/>
      <protection hidden="1"/>
    </xf>
    <xf numFmtId="0" fontId="26" fillId="2" borderId="2" xfId="0" applyFont="1" applyFill="1" applyBorder="1" applyAlignment="1" applyProtection="1">
      <alignment horizontal="right" vertical="center" wrapText="1"/>
      <protection hidden="1"/>
    </xf>
    <xf numFmtId="0" fontId="26" fillId="2" borderId="4" xfId="0" applyFont="1" applyFill="1" applyBorder="1" applyAlignment="1" applyProtection="1">
      <alignment horizontal="right" vertical="center" wrapText="1"/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26" fillId="0" borderId="2" xfId="0" applyFont="1" applyBorder="1" applyAlignment="1" applyProtection="1">
      <alignment horizontal="right" vertical="center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0" fontId="21" fillId="0" borderId="2" xfId="0" applyFont="1" applyBorder="1" applyAlignment="1" applyProtection="1">
      <alignment horizontal="right" vertical="center"/>
      <protection hidden="1"/>
    </xf>
    <xf numFmtId="0" fontId="21" fillId="0" borderId="4" xfId="0" applyFont="1" applyBorder="1" applyAlignment="1" applyProtection="1">
      <alignment horizontal="right" vertical="center"/>
      <protection hidden="1"/>
    </xf>
    <xf numFmtId="0" fontId="33" fillId="4" borderId="0" xfId="0" applyFont="1" applyFill="1" applyAlignment="1" applyProtection="1">
      <alignment vertical="center"/>
      <protection hidden="1"/>
    </xf>
    <xf numFmtId="0" fontId="37" fillId="4" borderId="0" xfId="0" applyFont="1" applyFill="1" applyAlignment="1" applyProtection="1">
      <alignment horizontal="left" vertical="top" wrapText="1"/>
      <protection hidden="1"/>
    </xf>
    <xf numFmtId="164" fontId="6" fillId="2" borderId="5" xfId="0" applyNumberFormat="1" applyFont="1" applyFill="1" applyBorder="1" applyAlignment="1">
      <alignment horizontal="left"/>
    </xf>
  </cellXfs>
  <cellStyles count="7">
    <cellStyle name="Komma 2" xfId="6" xr:uid="{186AE6F3-7DBE-4E21-B25A-888419F337F3}"/>
    <cellStyle name="Procent" xfId="1" builtinId="5"/>
    <cellStyle name="Standaard" xfId="0" builtinId="0"/>
    <cellStyle name="Standaard 2" xfId="3" xr:uid="{FED43A73-4566-4D64-B71D-CFF84D5FB8E0}"/>
    <cellStyle name="Standaard 3" xfId="5" xr:uid="{2A2C21E3-551E-4A92-AF74-524F5C21334F}"/>
    <cellStyle name="Standaard 4" xfId="2" xr:uid="{EA5A8AF8-959A-4C6B-BEA1-383F33A339DE}"/>
    <cellStyle name="Valuta 2" xfId="4" xr:uid="{6DF856C9-E6A8-44A7-B18B-A13A0FF08E8B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67.935378105672712</c:v>
                </c:pt>
                <c:pt idx="1">
                  <c:v>68.336185879351817</c:v>
                </c:pt>
                <c:pt idx="2">
                  <c:v>68.736993653030908</c:v>
                </c:pt>
                <c:pt idx="3">
                  <c:v>69.538609200389075</c:v>
                </c:pt>
                <c:pt idx="4">
                  <c:v>71.141840295105439</c:v>
                </c:pt>
                <c:pt idx="5">
                  <c:v>72.745071389821817</c:v>
                </c:pt>
                <c:pt idx="6">
                  <c:v>74.348302484538181</c:v>
                </c:pt>
                <c:pt idx="7">
                  <c:v>75.951533579254544</c:v>
                </c:pt>
                <c:pt idx="8">
                  <c:v>77.554764673970894</c:v>
                </c:pt>
                <c:pt idx="9">
                  <c:v>79.157995768687258</c:v>
                </c:pt>
                <c:pt idx="10">
                  <c:v>80.761226863403635</c:v>
                </c:pt>
                <c:pt idx="11">
                  <c:v>82.364457958119999</c:v>
                </c:pt>
                <c:pt idx="12">
                  <c:v>83.967689052836363</c:v>
                </c:pt>
                <c:pt idx="13">
                  <c:v>85.570920147552727</c:v>
                </c:pt>
                <c:pt idx="14">
                  <c:v>87.174151242269076</c:v>
                </c:pt>
                <c:pt idx="15">
                  <c:v>88.777382336985454</c:v>
                </c:pt>
                <c:pt idx="16">
                  <c:v>90.380613431701818</c:v>
                </c:pt>
                <c:pt idx="17">
                  <c:v>91.983844526418181</c:v>
                </c:pt>
                <c:pt idx="18">
                  <c:v>93.587075621134545</c:v>
                </c:pt>
                <c:pt idx="19">
                  <c:v>95.190306715850909</c:v>
                </c:pt>
                <c:pt idx="20">
                  <c:v>96.793537810567273</c:v>
                </c:pt>
                <c:pt idx="21">
                  <c:v>98.396768905283622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37525.849485588289</c:v>
                </c:pt>
                <c:pt idx="2">
                  <c:v>44649.18836840587</c:v>
                </c:pt>
                <c:pt idx="3">
                  <c:v>53045.102007123896</c:v>
                </c:pt>
                <c:pt idx="4">
                  <c:v>62830.505186267881</c:v>
                </c:pt>
                <c:pt idx="5">
                  <c:v>69197.623163970668</c:v>
                </c:pt>
                <c:pt idx="6">
                  <c:v>73972.225998783004</c:v>
                </c:pt>
                <c:pt idx="7">
                  <c:v>77794.997699175932</c:v>
                </c:pt>
                <c:pt idx="8">
                  <c:v>80973.979313517077</c:v>
                </c:pt>
                <c:pt idx="9">
                  <c:v>83683.551361821359</c:v>
                </c:pt>
                <c:pt idx="10">
                  <c:v>86033.070534691753</c:v>
                </c:pt>
                <c:pt idx="11">
                  <c:v>88096.148639084699</c:v>
                </c:pt>
                <c:pt idx="12">
                  <c:v>89924.988910232962</c:v>
                </c:pt>
                <c:pt idx="13">
                  <c:v>91558.127979242097</c:v>
                </c:pt>
                <c:pt idx="14">
                  <c:v>93024.936029617485</c:v>
                </c:pt>
                <c:pt idx="15">
                  <c:v>94348.387474094721</c:v>
                </c:pt>
                <c:pt idx="16">
                  <c:v>95546.847640372376</c:v>
                </c:pt>
                <c:pt idx="17">
                  <c:v>96635.269674521434</c:v>
                </c:pt>
                <c:pt idx="18">
                  <c:v>97626.022369962346</c:v>
                </c:pt>
                <c:pt idx="19">
                  <c:v>98529.478497778618</c:v>
                </c:pt>
                <c:pt idx="20">
                  <c:v>99354.442825454607</c:v>
                </c:pt>
                <c:pt idx="21">
                  <c:v>100108.46991052362</c:v>
                </c:pt>
                <c:pt idx="22">
                  <c:v>100798.10430833281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11-4B6A-B6C1-46CF54826EEA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77.949352032194625</c:v>
                </c:pt>
                <c:pt idx="1">
                  <c:v>78.224985131792195</c:v>
                </c:pt>
                <c:pt idx="2">
                  <c:v>78.50061823138978</c:v>
                </c:pt>
                <c:pt idx="3">
                  <c:v>79.051884430584892</c:v>
                </c:pt>
                <c:pt idx="4">
                  <c:v>80.154416828975172</c:v>
                </c:pt>
                <c:pt idx="5">
                  <c:v>81.256949227365439</c:v>
                </c:pt>
                <c:pt idx="6">
                  <c:v>82.359481625755706</c:v>
                </c:pt>
                <c:pt idx="7">
                  <c:v>83.462014024145986</c:v>
                </c:pt>
                <c:pt idx="8">
                  <c:v>84.564546422536239</c:v>
                </c:pt>
                <c:pt idx="9">
                  <c:v>85.667078820926506</c:v>
                </c:pt>
                <c:pt idx="10">
                  <c:v>86.769611219316772</c:v>
                </c:pt>
                <c:pt idx="11">
                  <c:v>87.872143617707039</c:v>
                </c:pt>
                <c:pt idx="12">
                  <c:v>88.974676016097305</c:v>
                </c:pt>
                <c:pt idx="13">
                  <c:v>90.077208414487586</c:v>
                </c:pt>
                <c:pt idx="14">
                  <c:v>91.179740812877853</c:v>
                </c:pt>
                <c:pt idx="15">
                  <c:v>92.282273211268134</c:v>
                </c:pt>
                <c:pt idx="16">
                  <c:v>93.3848056096584</c:v>
                </c:pt>
                <c:pt idx="17">
                  <c:v>94.487338008048653</c:v>
                </c:pt>
                <c:pt idx="18">
                  <c:v>95.589870406438934</c:v>
                </c:pt>
                <c:pt idx="19">
                  <c:v>96.692402804829186</c:v>
                </c:pt>
                <c:pt idx="20">
                  <c:v>97.794935203219453</c:v>
                </c:pt>
                <c:pt idx="21">
                  <c:v>98.897467601609719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31562.736063239619</c:v>
                </c:pt>
                <c:pt idx="2">
                  <c:v>37567.399303501028</c:v>
                </c:pt>
                <c:pt idx="3">
                  <c:v>44663.247632430939</c:v>
                </c:pt>
                <c:pt idx="4">
                  <c:v>52977.634105906705</c:v>
                </c:pt>
                <c:pt idx="5">
                  <c:v>58429.587748792255</c:v>
                </c:pt>
                <c:pt idx="6">
                  <c:v>62550.732736552302</c:v>
                </c:pt>
                <c:pt idx="7">
                  <c:v>65877.887771333932</c:v>
                </c:pt>
                <c:pt idx="8">
                  <c:v>68668.843464953316</c:v>
                </c:pt>
                <c:pt idx="9">
                  <c:v>71069.349131518306</c:v>
                </c:pt>
                <c:pt idx="10">
                  <c:v>73170.68297486697</c:v>
                </c:pt>
                <c:pt idx="11">
                  <c:v>75034.197952494476</c:v>
                </c:pt>
                <c:pt idx="12">
                  <c:v>76703.334629378965</c:v>
                </c:pt>
                <c:pt idx="13">
                  <c:v>78210.105264639526</c:v>
                </c:pt>
                <c:pt idx="14">
                  <c:v>79578.86099008625</c:v>
                </c:pt>
                <c:pt idx="15">
                  <c:v>80828.610102504827</c:v>
                </c:pt>
                <c:pt idx="16">
                  <c:v>81974.512328577766</c:v>
                </c:pt>
                <c:pt idx="17">
                  <c:v>83028.879378710131</c:v>
                </c:pt>
                <c:pt idx="18">
                  <c:v>84001.866667960276</c:v>
                </c:pt>
                <c:pt idx="19">
                  <c:v>84901.964710978296</c:v>
                </c:pt>
                <c:pt idx="20">
                  <c:v>85736.356482092306</c:v>
                </c:pt>
                <c:pt idx="21">
                  <c:v>86511.182657669473</c:v>
                </c:pt>
                <c:pt idx="22">
                  <c:v>87231.742048332439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11-4B6A-B6C1-46CF54826EEA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87.963325958716567</c:v>
                </c:pt>
                <c:pt idx="1">
                  <c:v>88.113784384232616</c:v>
                </c:pt>
                <c:pt idx="2">
                  <c:v>88.264242809748666</c:v>
                </c:pt>
                <c:pt idx="3">
                  <c:v>88.565159660780736</c:v>
                </c:pt>
                <c:pt idx="4">
                  <c:v>89.16699336284492</c:v>
                </c:pt>
                <c:pt idx="5">
                  <c:v>89.76882706490909</c:v>
                </c:pt>
                <c:pt idx="6">
                  <c:v>90.370660766973259</c:v>
                </c:pt>
                <c:pt idx="7">
                  <c:v>90.972494469037429</c:v>
                </c:pt>
                <c:pt idx="8">
                  <c:v>91.574328171101598</c:v>
                </c:pt>
                <c:pt idx="9">
                  <c:v>92.176161873165768</c:v>
                </c:pt>
                <c:pt idx="10">
                  <c:v>92.777995575229937</c:v>
                </c:pt>
                <c:pt idx="11">
                  <c:v>93.379829277294107</c:v>
                </c:pt>
                <c:pt idx="12">
                  <c:v>93.981662979358276</c:v>
                </c:pt>
                <c:pt idx="13">
                  <c:v>94.583496681422446</c:v>
                </c:pt>
                <c:pt idx="14">
                  <c:v>95.18533038348663</c:v>
                </c:pt>
                <c:pt idx="15">
                  <c:v>95.787164085550785</c:v>
                </c:pt>
                <c:pt idx="16">
                  <c:v>96.388997787614969</c:v>
                </c:pt>
                <c:pt idx="17">
                  <c:v>96.990831489679138</c:v>
                </c:pt>
                <c:pt idx="18">
                  <c:v>97.592665191743308</c:v>
                </c:pt>
                <c:pt idx="19">
                  <c:v>98.194498893807491</c:v>
                </c:pt>
                <c:pt idx="20">
                  <c:v>98.796332595871647</c:v>
                </c:pt>
                <c:pt idx="21">
                  <c:v>99.398166297935816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24811.737882865113</c:v>
                </c:pt>
                <c:pt idx="2">
                  <c:v>29545.094352728407</c:v>
                </c:pt>
                <c:pt idx="3">
                  <c:v>35156.728107610565</c:v>
                </c:pt>
                <c:pt idx="4">
                  <c:v>41775.378331123473</c:v>
                </c:pt>
                <c:pt idx="5">
                  <c:v>46156.486534180563</c:v>
                </c:pt>
                <c:pt idx="6">
                  <c:v>49500.170504460533</c:v>
                </c:pt>
                <c:pt idx="7">
                  <c:v>52226.447852478181</c:v>
                </c:pt>
                <c:pt idx="8">
                  <c:v>54536.731560645683</c:v>
                </c:pt>
                <c:pt idx="9">
                  <c:v>56544.7312960583</c:v>
                </c:pt>
                <c:pt idx="10">
                  <c:v>58321.553437568713</c:v>
                </c:pt>
                <c:pt idx="11">
                  <c:v>59914.918021046367</c:v>
                </c:pt>
                <c:pt idx="12">
                  <c:v>61358.557793598797</c:v>
                </c:pt>
                <c:pt idx="13">
                  <c:v>62677.288375082055</c:v>
                </c:pt>
                <c:pt idx="14">
                  <c:v>63889.952180217078</c:v>
                </c:pt>
                <c:pt idx="15">
                  <c:v>65011.228995744488</c:v>
                </c:pt>
                <c:pt idx="16">
                  <c:v>66052.802297351329</c:v>
                </c:pt>
                <c:pt idx="17">
                  <c:v>67024.139746181143</c:v>
                </c:pt>
                <c:pt idx="18">
                  <c:v>67933.032456720044</c:v>
                </c:pt>
                <c:pt idx="19">
                  <c:v>68785.977865138135</c:v>
                </c:pt>
                <c:pt idx="20">
                  <c:v>69588.458003269363</c:v>
                </c:pt>
                <c:pt idx="21">
                  <c:v>70345.14592288532</c:v>
                </c:pt>
                <c:pt idx="22">
                  <c:v>71060.061594041821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11-4B6A-B6C1-46CF54826EEA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97.977299885238509</c:v>
                </c:pt>
                <c:pt idx="1">
                  <c:v>98.002583636673023</c:v>
                </c:pt>
                <c:pt idx="2">
                  <c:v>98.027867388107552</c:v>
                </c:pt>
                <c:pt idx="3">
                  <c:v>98.078434890976567</c:v>
                </c:pt>
                <c:pt idx="4">
                  <c:v>98.179569896714654</c:v>
                </c:pt>
                <c:pt idx="5">
                  <c:v>98.280704902452726</c:v>
                </c:pt>
                <c:pt idx="6">
                  <c:v>98.381839908190798</c:v>
                </c:pt>
                <c:pt idx="7">
                  <c:v>98.482974913928871</c:v>
                </c:pt>
                <c:pt idx="8">
                  <c:v>98.584109919666957</c:v>
                </c:pt>
                <c:pt idx="9">
                  <c:v>98.68524492540503</c:v>
                </c:pt>
                <c:pt idx="10">
                  <c:v>98.786379931143102</c:v>
                </c:pt>
                <c:pt idx="11">
                  <c:v>98.887514936881189</c:v>
                </c:pt>
                <c:pt idx="12">
                  <c:v>98.988649942619261</c:v>
                </c:pt>
                <c:pt idx="13">
                  <c:v>99.089784948357334</c:v>
                </c:pt>
                <c:pt idx="14">
                  <c:v>99.190919954095406</c:v>
                </c:pt>
                <c:pt idx="15">
                  <c:v>99.292054959833479</c:v>
                </c:pt>
                <c:pt idx="16">
                  <c:v>99.393189965571551</c:v>
                </c:pt>
                <c:pt idx="17">
                  <c:v>99.494324971309638</c:v>
                </c:pt>
                <c:pt idx="18">
                  <c:v>99.595459977047696</c:v>
                </c:pt>
                <c:pt idx="19">
                  <c:v>99.696594982785783</c:v>
                </c:pt>
                <c:pt idx="20">
                  <c:v>99.797729988523855</c:v>
                </c:pt>
                <c:pt idx="21">
                  <c:v>99.898864994261928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14311.381088134924</c:v>
                </c:pt>
                <c:pt idx="2">
                  <c:v>17051.243442647978</c:v>
                </c:pt>
                <c:pt idx="3">
                  <c:v>20312.904755554009</c:v>
                </c:pt>
                <c:pt idx="4">
                  <c:v>24191.952103992549</c:v>
                </c:pt>
                <c:pt idx="5">
                  <c:v>26789.935965658387</c:v>
                </c:pt>
                <c:pt idx="6">
                  <c:v>28796.219405685668</c:v>
                </c:pt>
                <c:pt idx="7">
                  <c:v>30451.627831912505</c:v>
                </c:pt>
                <c:pt idx="8">
                  <c:v>31871.443979522039</c:v>
                </c:pt>
                <c:pt idx="9">
                  <c:v>33120.639394180958</c:v>
                </c:pt>
                <c:pt idx="10">
                  <c:v>34239.772601618359</c:v>
                </c:pt>
                <c:pt idx="11">
                  <c:v>35256.015299192739</c:v>
                </c:pt>
                <c:pt idx="12">
                  <c:v>36188.541014453942</c:v>
                </c:pt>
                <c:pt idx="13">
                  <c:v>37051.429645933604</c:v>
                </c:pt>
                <c:pt idx="14">
                  <c:v>37855.352633014278</c:v>
                </c:pt>
                <c:pt idx="15">
                  <c:v>38608.608569725417</c:v>
                </c:pt>
                <c:pt idx="16">
                  <c:v>39317.789799752034</c:v>
                </c:pt>
                <c:pt idx="17">
                  <c:v>39988.228156929901</c:v>
                </c:pt>
                <c:pt idx="18">
                  <c:v>40624.30270392145</c:v>
                </c:pt>
                <c:pt idx="19">
                  <c:v>41229.65805245268</c:v>
                </c:pt>
                <c:pt idx="20">
                  <c:v>41807.362920039173</c:v>
                </c:pt>
                <c:pt idx="21">
                  <c:v>42360.027657849452</c:v>
                </c:pt>
                <c:pt idx="22">
                  <c:v>42889.892943843202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11-4B6A-B6C1-46CF54826EEA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20.187793427230048</c:v>
                </c:pt>
                <c:pt idx="1">
                  <c:v>20.187793427230048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180000.00000000003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11-4B6A-B6C1-46CF54826EEA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180000.00000000003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A11-4B6A-B6C1-46CF54826EEA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1-4B6A-B6C1-46CF54826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84.037558685446015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90000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A11-4B6A-B6C1-46CF54826EEA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A11-4B6A-B6C1-46CF54826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100800.00000000001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A11-4B6A-B6C1-46CF54826EEA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1-4B6A-B6C1-46CF54826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20.187793427230048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A11-4B6A-B6C1-46CF54826EEA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43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1-4B6A-B6C1-46CF54826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20.187793427230048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A11-4B6A-B6C1-46CF54826EEA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213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1-4B6A-B6C1-46CF54826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A11-4B6A-B6C1-46CF54826EEA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180000.00000000003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A11-4B6A-B6C1-46CF54826EEA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46.948356807511736</c:v>
                </c:pt>
                <c:pt idx="1">
                  <c:v>46.948356807511736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180000.00000000003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A11-4B6A-B6C1-46CF54826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8520080"/>
        <c:axId val="313355456"/>
        <c:extLst/>
      </c:scatterChart>
      <c:valAx>
        <c:axId val="318520080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313355456"/>
        <c:crosses val="autoZero"/>
        <c:crossBetween val="midCat"/>
        <c:majorUnit val="10"/>
      </c:valAx>
      <c:valAx>
        <c:axId val="313355456"/>
        <c:scaling>
          <c:orientation val="minMax"/>
          <c:max val="180000.0000000000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318520080"/>
        <c:crosses val="autoZero"/>
        <c:crossBetween val="midCat"/>
        <c:majorUnit val="9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1029258</xdr:colOff>
      <xdr:row>1</xdr:row>
      <xdr:rowOff>8630</xdr:rowOff>
    </xdr:from>
    <xdr:to>
      <xdr:col>7</xdr:col>
      <xdr:colOff>9448</xdr:colOff>
      <xdr:row>5</xdr:row>
      <xdr:rowOff>16782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C862A3-57B8-453C-AFF9-B1094B2973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9001683" y="189605"/>
          <a:ext cx="1056640" cy="989227"/>
        </a:xfrm>
        <a:prstGeom prst="rect">
          <a:avLst/>
        </a:prstGeom>
      </xdr:spPr>
    </xdr:pic>
    <xdr:clientData/>
  </xdr:twoCellAnchor>
  <xdr:twoCellAnchor editAs="oneCell">
    <xdr:from>
      <xdr:col>5</xdr:col>
      <xdr:colOff>593017</xdr:colOff>
      <xdr:row>5</xdr:row>
      <xdr:rowOff>55226</xdr:rowOff>
    </xdr:from>
    <xdr:to>
      <xdr:col>7</xdr:col>
      <xdr:colOff>86025</xdr:colOff>
      <xdr:row>8</xdr:row>
      <xdr:rowOff>2316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A7D03B-7388-42E0-83AB-F47A7848F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8565442" y="1217276"/>
          <a:ext cx="1569458" cy="490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86FADDE-61BB-49A6-BE01-66342180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8876" y="618005"/>
          <a:ext cx="1393836" cy="438094"/>
        </a:xfrm>
        <a:prstGeom prst="rect">
          <a:avLst/>
        </a:prstGeom>
      </xdr:spPr>
    </xdr:pic>
    <xdr:clientData/>
  </xdr:twoCellAnchor>
  <xdr:twoCellAnchor>
    <xdr:from>
      <xdr:col>1</xdr:col>
      <xdr:colOff>6350</xdr:colOff>
      <xdr:row>7</xdr:row>
      <xdr:rowOff>12700</xdr:rowOff>
    </xdr:from>
    <xdr:to>
      <xdr:col>1</xdr:col>
      <xdr:colOff>6356350</xdr:colOff>
      <xdr:row>25</xdr:row>
      <xdr:rowOff>209550</xdr:rowOff>
    </xdr:to>
    <xdr:graphicFrame macro="">
      <xdr:nvGraphicFramePr>
        <xdr:cNvPr id="3" name="Grafiek1">
          <a:extLst>
            <a:ext uri="{FF2B5EF4-FFF2-40B4-BE49-F238E27FC236}">
              <a16:creationId xmlns:a16="http://schemas.microsoft.com/office/drawing/2014/main" id="{C47AA3B1-1384-42E5-9D6F-6501D276E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862853</xdr:colOff>
      <xdr:row>9</xdr:row>
      <xdr:rowOff>11206</xdr:rowOff>
    </xdr:from>
    <xdr:to>
      <xdr:col>1</xdr:col>
      <xdr:colOff>2364442</xdr:colOff>
      <xdr:row>14</xdr:row>
      <xdr:rowOff>123265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2ECF5D4-DF19-4026-91BD-3715BA43D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2240056"/>
          <a:ext cx="1501589" cy="187418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SO-CFD/UG_HKT_Inkoop-UNIT/80-INKOOPDOSSIERS-ICT/IUC23-004%20PKI%20Overheidscertificaten/01%20-%20VOORBEREIDING/6%20-%20Economische%20documenten/UITGANGSPUNTEN%20-%20IUC23-004%20-%20PKI%20Overheidscertificat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 refreshError="1"/>
      <sheetData sheetId="1">
        <row r="22">
          <cell r="K22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0">
          <cell r="L20">
            <v>1.1898734177215189</v>
          </cell>
        </row>
        <row r="80">
          <cell r="J80">
            <v>0.2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D903-F869-4091-8F74-56AA1606A251}">
  <sheetPr>
    <pageSetUpPr fitToPage="1"/>
  </sheetPr>
  <dimension ref="A1:M46"/>
  <sheetViews>
    <sheetView showGridLines="0" tabSelected="1" zoomScale="90" zoomScaleNormal="90" workbookViewId="0">
      <selection activeCell="C22" sqref="C22"/>
    </sheetView>
  </sheetViews>
  <sheetFormatPr defaultColWidth="0" defaultRowHeight="14.25" customHeight="1" zeroHeight="1" x14ac:dyDescent="0.2"/>
  <cols>
    <col min="1" max="1" width="3.5703125" style="2" customWidth="1"/>
    <col min="2" max="2" width="73.5703125" style="2" customWidth="1"/>
    <col min="3" max="3" width="11" style="2" customWidth="1"/>
    <col min="4" max="4" width="15.85546875" style="59" bestFit="1" customWidth="1"/>
    <col min="5" max="7" width="15.5703125" style="59" customWidth="1"/>
    <col min="8" max="8" width="4.42578125" style="2" customWidth="1"/>
    <col min="9" max="9" width="15.85546875" style="2" hidden="1" customWidth="1"/>
    <col min="10" max="10" width="11.85546875" style="2" hidden="1" customWidth="1"/>
    <col min="11" max="11" width="3.5703125" style="2" hidden="1" customWidth="1"/>
    <col min="12" max="13" width="9.140625" style="2" hidden="1" customWidth="1"/>
    <col min="14" max="16384" width="8.85546875" style="2" hidden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"/>
      <c r="B2" s="3"/>
      <c r="C2" s="3"/>
      <c r="D2" s="4"/>
      <c r="E2" s="5"/>
      <c r="F2" s="5"/>
      <c r="G2" s="6"/>
      <c r="H2" s="1"/>
      <c r="I2" s="1"/>
      <c r="J2" s="1"/>
      <c r="K2" s="1"/>
    </row>
    <row r="3" spans="1:11" ht="23.25" x14ac:dyDescent="0.25">
      <c r="A3" s="7"/>
      <c r="B3" s="8" t="s">
        <v>0</v>
      </c>
      <c r="C3" s="8"/>
      <c r="D3" s="8"/>
      <c r="E3" s="9"/>
      <c r="F3" s="9"/>
      <c r="G3" s="10"/>
      <c r="H3" s="1"/>
      <c r="I3" s="1"/>
      <c r="J3" s="1"/>
      <c r="K3" s="1"/>
    </row>
    <row r="4" spans="1:11" ht="18" x14ac:dyDescent="0.25">
      <c r="A4" s="1"/>
      <c r="B4" s="11" t="s">
        <v>80</v>
      </c>
      <c r="C4" s="11"/>
      <c r="D4" s="12"/>
      <c r="E4" s="12"/>
      <c r="F4" s="12"/>
      <c r="G4" s="13"/>
      <c r="H4" s="1"/>
      <c r="I4" s="1"/>
      <c r="J4" s="1"/>
      <c r="K4" s="1"/>
    </row>
    <row r="5" spans="1:11" ht="20.25" x14ac:dyDescent="0.25">
      <c r="A5" s="1"/>
      <c r="B5" s="14" t="s">
        <v>1</v>
      </c>
      <c r="C5" s="14"/>
      <c r="D5" s="12"/>
      <c r="E5" s="12"/>
      <c r="F5" s="12"/>
      <c r="G5" s="13"/>
      <c r="H5" s="1"/>
      <c r="I5" s="1"/>
      <c r="J5" s="1"/>
      <c r="K5" s="1"/>
    </row>
    <row r="6" spans="1:11" x14ac:dyDescent="0.25">
      <c r="A6" s="1"/>
      <c r="B6" s="3" t="s">
        <v>77</v>
      </c>
      <c r="C6" s="3"/>
      <c r="D6" s="12"/>
      <c r="E6" s="12"/>
      <c r="F6" s="12"/>
      <c r="G6" s="13"/>
      <c r="H6" s="1"/>
      <c r="I6" s="1"/>
      <c r="J6" s="1"/>
      <c r="K6" s="1"/>
    </row>
    <row r="7" spans="1:11" x14ac:dyDescent="0.25">
      <c r="A7" s="1"/>
      <c r="B7" s="15" t="s">
        <v>2</v>
      </c>
      <c r="C7" s="15"/>
      <c r="D7" s="12"/>
      <c r="E7" s="12"/>
      <c r="F7" s="12"/>
      <c r="G7" s="13"/>
      <c r="H7" s="1"/>
      <c r="I7" s="1"/>
      <c r="J7" s="1"/>
      <c r="K7" s="1"/>
    </row>
    <row r="8" spans="1:11" x14ac:dyDescent="0.25">
      <c r="A8" s="1"/>
      <c r="B8" s="3"/>
      <c r="C8" s="3"/>
      <c r="D8" s="16"/>
      <c r="E8" s="17"/>
      <c r="F8" s="17"/>
      <c r="G8" s="17"/>
      <c r="H8" s="1"/>
      <c r="I8" s="1"/>
      <c r="J8" s="1"/>
      <c r="K8" s="1"/>
    </row>
    <row r="9" spans="1:11" ht="15" thickBot="1" x14ac:dyDescent="0.3">
      <c r="A9" s="18"/>
      <c r="B9" s="19"/>
      <c r="C9" s="19"/>
      <c r="D9" s="19"/>
      <c r="E9" s="20"/>
      <c r="F9" s="20"/>
      <c r="G9" s="20"/>
      <c r="H9" s="1"/>
      <c r="I9" s="1"/>
      <c r="J9" s="1"/>
      <c r="K9" s="1"/>
    </row>
    <row r="10" spans="1:11" x14ac:dyDescent="0.25">
      <c r="A10" s="18"/>
      <c r="B10" s="21"/>
      <c r="C10" s="21"/>
      <c r="D10" s="22"/>
      <c r="E10" s="22"/>
      <c r="F10" s="22"/>
      <c r="G10" s="22"/>
      <c r="H10" s="1"/>
      <c r="I10" s="1"/>
      <c r="J10" s="1"/>
      <c r="K10" s="1"/>
    </row>
    <row r="11" spans="1:11" ht="14.45" customHeight="1" x14ac:dyDescent="0.25">
      <c r="A11" s="23"/>
      <c r="B11" s="24"/>
      <c r="C11" s="24"/>
      <c r="D11" s="25"/>
      <c r="E11" s="25"/>
      <c r="F11" s="25"/>
      <c r="G11" s="25"/>
      <c r="H11" s="1"/>
      <c r="I11" s="1"/>
      <c r="J11" s="1"/>
      <c r="K11" s="1"/>
    </row>
    <row r="12" spans="1:11" x14ac:dyDescent="0.25">
      <c r="A12" s="18"/>
      <c r="B12" s="26" t="s">
        <v>3</v>
      </c>
      <c r="C12" s="134"/>
      <c r="D12" s="135"/>
      <c r="E12" s="135"/>
      <c r="F12" s="136"/>
      <c r="G12" s="25"/>
      <c r="H12" s="1"/>
      <c r="I12" s="1"/>
      <c r="J12" s="1"/>
      <c r="K12" s="1"/>
    </row>
    <row r="13" spans="1:11" x14ac:dyDescent="0.25">
      <c r="B13" s="25"/>
      <c r="C13" s="25"/>
      <c r="D13" s="27"/>
      <c r="E13" s="28" t="s">
        <v>4</v>
      </c>
      <c r="F13" s="28"/>
      <c r="G13" s="27"/>
      <c r="H13" s="1"/>
      <c r="I13" s="1"/>
      <c r="J13" s="1"/>
      <c r="K13" s="1"/>
    </row>
    <row r="14" spans="1:11" ht="15" thickBot="1" x14ac:dyDescent="0.3">
      <c r="B14" s="19"/>
      <c r="C14" s="19"/>
      <c r="D14" s="19"/>
      <c r="E14" s="20"/>
      <c r="F14" s="20"/>
      <c r="G14" s="20"/>
      <c r="H14" s="1"/>
      <c r="I14" s="1"/>
      <c r="J14" s="1"/>
      <c r="K14" s="1"/>
    </row>
    <row r="15" spans="1:11" x14ac:dyDescent="0.25">
      <c r="B15" s="21"/>
      <c r="C15" s="21"/>
      <c r="D15" s="21"/>
      <c r="E15" s="29"/>
      <c r="F15" s="29"/>
      <c r="G15" s="29"/>
      <c r="H15" s="1"/>
      <c r="I15" s="1"/>
      <c r="J15" s="1"/>
      <c r="K15" s="1"/>
    </row>
    <row r="16" spans="1:11" ht="26.25" x14ac:dyDescent="0.25">
      <c r="B16" s="30" t="s">
        <v>5</v>
      </c>
      <c r="C16" s="31" t="s">
        <v>6</v>
      </c>
      <c r="D16" s="32" t="s">
        <v>7</v>
      </c>
      <c r="E16" s="33" t="s">
        <v>8</v>
      </c>
      <c r="F16" s="33" t="s">
        <v>9</v>
      </c>
      <c r="G16" s="34" t="s">
        <v>10</v>
      </c>
      <c r="H16" s="1"/>
      <c r="I16" s="1"/>
      <c r="J16" s="1"/>
      <c r="K16" s="1"/>
    </row>
    <row r="17" spans="1:12" x14ac:dyDescent="0.25">
      <c r="B17" s="35" t="s">
        <v>78</v>
      </c>
      <c r="C17" s="36"/>
      <c r="D17" s="37"/>
      <c r="E17" s="38">
        <f>C17*(1-D17)</f>
        <v>0</v>
      </c>
      <c r="F17" s="39">
        <v>250</v>
      </c>
      <c r="G17" s="40">
        <f>C17*(1-D17)*F17</f>
        <v>0</v>
      </c>
      <c r="H17" s="1"/>
      <c r="I17" s="1"/>
      <c r="J17" s="1"/>
      <c r="K17" s="1"/>
    </row>
    <row r="18" spans="1:12" ht="15.75" customHeight="1" x14ac:dyDescent="0.25">
      <c r="A18" s="1"/>
      <c r="B18" s="1"/>
      <c r="C18" s="1"/>
      <c r="D18" s="2"/>
      <c r="E18" s="2"/>
      <c r="F18" s="2"/>
      <c r="G18" s="2"/>
    </row>
    <row r="19" spans="1:12" x14ac:dyDescent="0.25">
      <c r="B19" s="41"/>
      <c r="C19" s="41"/>
      <c r="D19" s="41"/>
      <c r="E19" s="41"/>
      <c r="F19" s="42" t="s">
        <v>11</v>
      </c>
      <c r="G19" s="43">
        <f>SUM(G17:G17)</f>
        <v>0</v>
      </c>
      <c r="H19" s="1"/>
      <c r="I19" s="1"/>
      <c r="J19" s="1"/>
      <c r="K19" s="1"/>
    </row>
    <row r="20" spans="1:12" x14ac:dyDescent="0.25">
      <c r="B20" s="44"/>
      <c r="C20" s="44"/>
      <c r="D20" s="44"/>
      <c r="E20" s="44"/>
      <c r="F20" s="44"/>
      <c r="G20" s="44"/>
      <c r="H20" s="1"/>
      <c r="I20" s="1"/>
      <c r="J20" s="1"/>
      <c r="K20" s="1"/>
    </row>
    <row r="21" spans="1:12" ht="26.25" x14ac:dyDescent="0.25">
      <c r="B21" s="45" t="s">
        <v>81</v>
      </c>
      <c r="C21" s="151" t="s">
        <v>82</v>
      </c>
      <c r="D21" s="31" t="s">
        <v>6</v>
      </c>
      <c r="E21" s="32" t="s">
        <v>7</v>
      </c>
      <c r="F21" s="33" t="s">
        <v>8</v>
      </c>
      <c r="G21" s="44"/>
      <c r="H21" s="44"/>
      <c r="I21" s="1"/>
      <c r="J21" s="1"/>
      <c r="K21" s="1"/>
      <c r="L21" s="1"/>
    </row>
    <row r="22" spans="1:12" x14ac:dyDescent="0.25">
      <c r="B22" s="46"/>
      <c r="C22" s="46"/>
      <c r="D22" s="36"/>
      <c r="E22" s="37"/>
      <c r="F22" s="38">
        <f>(D22*C22)*(1-E22)</f>
        <v>0</v>
      </c>
      <c r="G22" s="44"/>
      <c r="H22" s="44"/>
      <c r="I22" s="1"/>
      <c r="J22" s="1"/>
      <c r="K22" s="1"/>
      <c r="L22" s="1"/>
    </row>
    <row r="23" spans="1:12" x14ac:dyDescent="0.25">
      <c r="B23" s="46"/>
      <c r="C23" s="46"/>
      <c r="D23" s="36"/>
      <c r="E23" s="37"/>
      <c r="F23" s="38">
        <f t="shared" ref="F23:F29" si="0">(D23*C23)*(1-E23)</f>
        <v>0</v>
      </c>
      <c r="G23" s="44"/>
      <c r="H23" s="44"/>
      <c r="I23" s="1"/>
      <c r="J23" s="1"/>
      <c r="K23" s="1"/>
      <c r="L23" s="1"/>
    </row>
    <row r="24" spans="1:12" x14ac:dyDescent="0.25">
      <c r="B24" s="46"/>
      <c r="C24" s="46"/>
      <c r="D24" s="36"/>
      <c r="E24" s="37"/>
      <c r="F24" s="38">
        <f t="shared" si="0"/>
        <v>0</v>
      </c>
      <c r="G24" s="44"/>
      <c r="H24" s="44"/>
      <c r="I24" s="1"/>
      <c r="J24" s="1"/>
      <c r="K24" s="1"/>
      <c r="L24" s="1"/>
    </row>
    <row r="25" spans="1:12" x14ac:dyDescent="0.25">
      <c r="B25" s="46"/>
      <c r="C25" s="46"/>
      <c r="D25" s="36"/>
      <c r="E25" s="37"/>
      <c r="F25" s="38">
        <f t="shared" si="0"/>
        <v>0</v>
      </c>
      <c r="G25" s="44"/>
      <c r="H25" s="44"/>
      <c r="I25" s="1"/>
      <c r="J25" s="1"/>
      <c r="K25" s="1"/>
      <c r="L25" s="1"/>
    </row>
    <row r="26" spans="1:12" x14ac:dyDescent="0.25">
      <c r="B26" s="46"/>
      <c r="C26" s="46"/>
      <c r="D26" s="36"/>
      <c r="E26" s="37"/>
      <c r="F26" s="38">
        <f t="shared" si="0"/>
        <v>0</v>
      </c>
      <c r="G26" s="44"/>
      <c r="H26" s="44"/>
      <c r="I26" s="1"/>
      <c r="J26" s="1"/>
      <c r="K26" s="1"/>
      <c r="L26" s="1"/>
    </row>
    <row r="27" spans="1:12" x14ac:dyDescent="0.25">
      <c r="B27" s="46"/>
      <c r="C27" s="46"/>
      <c r="D27" s="36"/>
      <c r="E27" s="37"/>
      <c r="F27" s="38">
        <f t="shared" si="0"/>
        <v>0</v>
      </c>
      <c r="G27" s="44"/>
      <c r="H27" s="44"/>
      <c r="I27" s="1"/>
      <c r="J27" s="1"/>
      <c r="K27" s="1"/>
      <c r="L27" s="1"/>
    </row>
    <row r="28" spans="1:12" x14ac:dyDescent="0.25">
      <c r="B28" s="46"/>
      <c r="C28" s="46"/>
      <c r="D28" s="36"/>
      <c r="E28" s="37"/>
      <c r="F28" s="38">
        <f t="shared" si="0"/>
        <v>0</v>
      </c>
      <c r="G28" s="44"/>
      <c r="H28" s="44"/>
      <c r="I28" s="1"/>
      <c r="J28" s="1"/>
      <c r="K28" s="1"/>
      <c r="L28" s="1"/>
    </row>
    <row r="29" spans="1:12" x14ac:dyDescent="0.25">
      <c r="B29" s="46"/>
      <c r="C29" s="46"/>
      <c r="D29" s="36"/>
      <c r="E29" s="37"/>
      <c r="F29" s="38">
        <f t="shared" si="0"/>
        <v>0</v>
      </c>
      <c r="G29" s="44"/>
      <c r="H29" s="44"/>
      <c r="I29" s="1"/>
      <c r="J29" s="1"/>
      <c r="K29" s="1"/>
      <c r="L29" s="1"/>
    </row>
    <row r="30" spans="1:12" x14ac:dyDescent="0.25">
      <c r="B30" s="47"/>
      <c r="C30" s="47"/>
      <c r="D30" s="47"/>
      <c r="E30" s="47"/>
      <c r="F30" s="44"/>
      <c r="G30" s="44"/>
      <c r="H30" s="1"/>
      <c r="I30" s="1"/>
      <c r="J30" s="1"/>
      <c r="K30" s="1"/>
    </row>
    <row r="31" spans="1:12" x14ac:dyDescent="0.25">
      <c r="B31" s="48" t="s">
        <v>12</v>
      </c>
      <c r="C31" s="47"/>
      <c r="D31" s="47"/>
      <c r="E31" s="47"/>
      <c r="F31" s="47"/>
      <c r="G31" s="47"/>
      <c r="H31" s="1"/>
      <c r="I31" s="1"/>
      <c r="J31" s="1"/>
      <c r="K31" s="1"/>
    </row>
    <row r="32" spans="1:12" x14ac:dyDescent="0.25">
      <c r="B32" s="48" t="s">
        <v>13</v>
      </c>
      <c r="C32" s="44"/>
      <c r="D32" s="44"/>
      <c r="E32" s="44"/>
      <c r="F32" s="44"/>
      <c r="G32" s="44"/>
      <c r="H32" s="1"/>
      <c r="I32" s="1"/>
      <c r="J32" s="1"/>
      <c r="K32" s="1"/>
    </row>
    <row r="33" spans="2:12" ht="15" thickBot="1" x14ac:dyDescent="0.3">
      <c r="B33" s="19"/>
      <c r="C33" s="19"/>
      <c r="D33" s="19"/>
      <c r="E33" s="20"/>
      <c r="F33" s="20"/>
      <c r="G33" s="20"/>
      <c r="H33" s="1"/>
      <c r="I33" s="1"/>
      <c r="J33" s="1"/>
    </row>
    <row r="34" spans="2:12" x14ac:dyDescent="0.25">
      <c r="B34" s="21"/>
      <c r="C34" s="21"/>
      <c r="D34" s="21"/>
      <c r="E34" s="21"/>
      <c r="F34" s="21"/>
      <c r="G34" s="21"/>
      <c r="H34" s="1"/>
      <c r="I34" s="1"/>
      <c r="J34" s="1"/>
    </row>
    <row r="35" spans="2:12" x14ac:dyDescent="0.25">
      <c r="B35" s="49"/>
      <c r="C35" s="49"/>
      <c r="D35" s="49"/>
      <c r="E35" s="49"/>
      <c r="F35" s="49"/>
      <c r="G35" s="50"/>
      <c r="H35" s="1"/>
      <c r="I35" s="1"/>
      <c r="J35" s="1"/>
    </row>
    <row r="36" spans="2:12" ht="18.75" thickBot="1" x14ac:dyDescent="0.3">
      <c r="B36" s="51" t="s">
        <v>14</v>
      </c>
      <c r="C36" s="51"/>
      <c r="D36" s="51"/>
      <c r="E36" s="51"/>
      <c r="F36" s="51"/>
      <c r="G36" s="52">
        <f>G19</f>
        <v>0</v>
      </c>
      <c r="H36" s="1"/>
      <c r="I36" s="1"/>
      <c r="J36" s="1"/>
    </row>
    <row r="37" spans="2:12" ht="15.75" thickTop="1" thickBot="1" x14ac:dyDescent="0.3">
      <c r="B37" s="53"/>
      <c r="C37" s="53"/>
      <c r="D37" s="53"/>
      <c r="E37" s="53"/>
      <c r="F37" s="53"/>
      <c r="G37" s="53"/>
      <c r="H37" s="1"/>
      <c r="I37" s="1"/>
      <c r="J37" s="1"/>
    </row>
    <row r="38" spans="2:12" x14ac:dyDescent="0.25">
      <c r="D38" s="2"/>
      <c r="E38" s="2"/>
      <c r="F38" s="2"/>
      <c r="G38" s="2"/>
      <c r="H38" s="1"/>
      <c r="I38" s="1"/>
      <c r="J38" s="1"/>
    </row>
    <row r="39" spans="2:12" ht="15.75" x14ac:dyDescent="0.2">
      <c r="B39" s="54" t="s">
        <v>15</v>
      </c>
      <c r="C39" s="55"/>
      <c r="D39" s="137"/>
      <c r="E39" s="137"/>
      <c r="F39" s="137"/>
      <c r="G39" s="137"/>
      <c r="H39" s="1"/>
      <c r="I39" s="56"/>
      <c r="J39" s="56"/>
      <c r="K39" s="56"/>
      <c r="L39" s="56"/>
    </row>
    <row r="40" spans="2:12" ht="15.75" x14ac:dyDescent="0.2">
      <c r="B40" s="57"/>
      <c r="C40" s="55"/>
      <c r="D40" s="58"/>
      <c r="E40" s="58"/>
      <c r="F40" s="58"/>
      <c r="G40" s="58"/>
      <c r="H40" s="1"/>
      <c r="I40" s="58"/>
      <c r="J40" s="58"/>
      <c r="K40" s="58"/>
      <c r="L40" s="58"/>
    </row>
    <row r="41" spans="2:12" ht="84.6" customHeight="1" x14ac:dyDescent="0.2">
      <c r="B41" s="54" t="s">
        <v>16</v>
      </c>
      <c r="C41" s="55"/>
      <c r="D41" s="137"/>
      <c r="E41" s="137"/>
      <c r="F41" s="137"/>
      <c r="G41" s="137"/>
      <c r="H41" s="1"/>
      <c r="I41" s="56"/>
      <c r="J41" s="56"/>
      <c r="K41" s="56"/>
      <c r="L41" s="56"/>
    </row>
    <row r="42" spans="2:12" x14ac:dyDescent="0.2"/>
    <row r="43" spans="2:12" ht="14.25" customHeight="1" x14ac:dyDescent="0.2"/>
    <row r="44" spans="2:12" ht="14.25" customHeight="1" x14ac:dyDescent="0.2"/>
    <row r="45" spans="2:12" ht="14.25" customHeight="1" x14ac:dyDescent="0.2"/>
    <row r="46" spans="2:12" ht="14.25" customHeight="1" x14ac:dyDescent="0.2"/>
  </sheetData>
  <sheetProtection algorithmName="SHA-512" hashValue="eEQeYkbYB74zMky0/P3ML/W1vVc4NDC5K286vEg+DDDl2NWNUh4Pje05yC8b+QdFZtKHBvYgRNE06JaojEMmqQ==" saltValue="e3tkL1SKFGzmKQdo54u5MA==" spinCount="100000" sheet="1" objects="1" scenarios="1"/>
  <mergeCells count="3">
    <mergeCell ref="C12:F12"/>
    <mergeCell ref="D39:G39"/>
    <mergeCell ref="D41:G41"/>
  </mergeCell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F799-5C32-4A99-BAD5-EB607BA41CF7}">
  <sheetPr>
    <tabColor theme="0" tint="-0.499984740745262"/>
    <pageSetUpPr fitToPage="1"/>
  </sheetPr>
  <dimension ref="A1:Q94"/>
  <sheetViews>
    <sheetView showGridLines="0" topLeftCell="A8" zoomScaleNormal="100" workbookViewId="0">
      <selection activeCell="F12" sqref="F12"/>
    </sheetView>
  </sheetViews>
  <sheetFormatPr defaultColWidth="0" defaultRowHeight="0" customHeight="1" zeroHeight="1" x14ac:dyDescent="0.25"/>
  <cols>
    <col min="1" max="1" width="3.7109375" style="94" customWidth="1"/>
    <col min="2" max="2" width="95.7109375" style="94" customWidth="1"/>
    <col min="3" max="3" width="1.7109375" style="94" customWidth="1"/>
    <col min="4" max="4" width="2.85546875" style="94" customWidth="1"/>
    <col min="5" max="5" width="54.5703125" style="94" customWidth="1"/>
    <col min="6" max="6" width="20.7109375" style="94" customWidth="1"/>
    <col min="7" max="7" width="11.28515625" style="94" customWidth="1"/>
    <col min="8" max="8" width="4.140625" style="94" customWidth="1"/>
    <col min="9" max="9" width="4.7109375" style="94" customWidth="1"/>
    <col min="10" max="10" width="3.7109375" style="94" customWidth="1"/>
    <col min="11" max="16384" width="9.140625" style="94" hidden="1"/>
  </cols>
  <sheetData>
    <row r="1" spans="1:11" s="61" customFormat="1" ht="21" customHeight="1" x14ac:dyDescent="0.2">
      <c r="A1" s="60"/>
      <c r="B1" s="60"/>
      <c r="C1" s="60"/>
      <c r="D1" s="60"/>
      <c r="E1" s="60"/>
      <c r="F1" s="60"/>
      <c r="G1" s="60"/>
      <c r="H1" s="60"/>
      <c r="I1" s="60"/>
    </row>
    <row r="2" spans="1:11" s="61" customFormat="1" ht="21" customHeight="1" x14ac:dyDescent="0.3">
      <c r="A2" s="60"/>
      <c r="B2" s="62" t="s">
        <v>17</v>
      </c>
      <c r="C2" s="63"/>
      <c r="D2" s="63"/>
      <c r="E2" s="63"/>
      <c r="F2" s="63"/>
      <c r="G2" s="64"/>
      <c r="H2" s="64"/>
      <c r="I2" s="64"/>
    </row>
    <row r="3" spans="1:11" s="61" customFormat="1" ht="21" customHeight="1" x14ac:dyDescent="0.25">
      <c r="A3" s="60"/>
      <c r="B3" s="65" t="str">
        <f>'Prijs -Prijsstelling'!B4</f>
        <v xml:space="preserve">PKI Public certificaten </v>
      </c>
      <c r="C3" s="63"/>
      <c r="D3" s="63"/>
      <c r="E3" s="63"/>
      <c r="F3" s="63"/>
      <c r="G3" s="64"/>
      <c r="H3" s="64"/>
      <c r="I3" s="64"/>
    </row>
    <row r="4" spans="1:11" s="61" customFormat="1" ht="21" customHeight="1" x14ac:dyDescent="0.3">
      <c r="A4" s="60"/>
      <c r="B4" s="66" t="s">
        <v>18</v>
      </c>
      <c r="C4" s="63"/>
      <c r="D4" s="63"/>
      <c r="E4" s="63"/>
      <c r="F4" s="63"/>
      <c r="G4" s="64"/>
      <c r="H4" s="64"/>
      <c r="I4" s="64"/>
    </row>
    <row r="5" spans="1:11" s="61" customFormat="1" ht="21" customHeight="1" x14ac:dyDescent="0.2">
      <c r="A5" s="60"/>
      <c r="B5" s="67" t="s">
        <v>79</v>
      </c>
      <c r="C5" s="63"/>
      <c r="D5" s="63"/>
      <c r="E5" s="63"/>
      <c r="F5" s="63"/>
      <c r="G5" s="64"/>
      <c r="H5" s="64"/>
      <c r="I5" s="64"/>
    </row>
    <row r="6" spans="1:11" s="60" customFormat="1" ht="15" customHeight="1" thickBot="1" x14ac:dyDescent="0.25">
      <c r="B6" s="68"/>
      <c r="C6" s="69"/>
      <c r="D6" s="69"/>
      <c r="E6" s="69"/>
      <c r="F6" s="70"/>
      <c r="G6" s="71"/>
      <c r="H6" s="71"/>
      <c r="I6" s="71"/>
      <c r="K6" s="72"/>
    </row>
    <row r="7" spans="1:11" s="61" customFormat="1" ht="15" customHeight="1" x14ac:dyDescent="0.2">
      <c r="A7" s="60"/>
    </row>
    <row r="8" spans="1:11" s="61" customFormat="1" ht="27.95" customHeight="1" x14ac:dyDescent="0.2">
      <c r="A8" s="73"/>
      <c r="B8" s="73"/>
      <c r="D8" s="144" t="s">
        <v>14</v>
      </c>
      <c r="E8" s="144"/>
      <c r="F8" s="74">
        <f>'Prijs -Prijsstelling'!G36</f>
        <v>0</v>
      </c>
    </row>
    <row r="9" spans="1:11" s="61" customFormat="1" ht="12.75" customHeight="1" x14ac:dyDescent="0.2">
      <c r="B9" s="73"/>
      <c r="C9" s="73"/>
    </row>
    <row r="10" spans="1:11" s="61" customFormat="1" ht="27.95" customHeight="1" x14ac:dyDescent="0.2">
      <c r="A10" s="75"/>
      <c r="B10" s="76"/>
      <c r="C10" s="76"/>
      <c r="D10" s="140" t="s">
        <v>19</v>
      </c>
      <c r="E10" s="141"/>
      <c r="F10" s="77" t="s">
        <v>20</v>
      </c>
      <c r="G10" s="142" t="s">
        <v>21</v>
      </c>
      <c r="H10" s="143"/>
    </row>
    <row r="11" spans="1:11" s="61" customFormat="1" ht="27.95" customHeight="1" x14ac:dyDescent="0.2">
      <c r="A11" s="75"/>
      <c r="B11" s="76"/>
      <c r="C11" s="76"/>
      <c r="D11" s="147" t="s">
        <v>22</v>
      </c>
      <c r="E11" s="148"/>
      <c r="F11" s="78">
        <f>+DATA!G41</f>
        <v>43</v>
      </c>
      <c r="G11" s="79">
        <f>+F11/DATA!$G$40*100</f>
        <v>20.187793427230048</v>
      </c>
      <c r="H11" s="80" t="s">
        <v>23</v>
      </c>
    </row>
    <row r="12" spans="1:11" s="61" customFormat="1" ht="27.95" customHeight="1" x14ac:dyDescent="0.2">
      <c r="A12" s="75"/>
      <c r="B12" s="76"/>
      <c r="C12" s="76"/>
      <c r="D12" s="147" t="s">
        <v>24</v>
      </c>
      <c r="E12" s="148"/>
      <c r="F12" s="81"/>
      <c r="G12" s="79">
        <f>+F12/DATA!$G$40*100</f>
        <v>0</v>
      </c>
      <c r="H12" s="80" t="s">
        <v>23</v>
      </c>
    </row>
    <row r="13" spans="1:11" s="61" customFormat="1" ht="27.95" customHeight="1" x14ac:dyDescent="0.2">
      <c r="A13" s="75"/>
      <c r="B13" s="75"/>
      <c r="C13" s="76"/>
      <c r="D13" s="82"/>
      <c r="E13" s="83" t="s">
        <v>25</v>
      </c>
      <c r="F13" s="84">
        <f>SUM(F11:F12)</f>
        <v>43</v>
      </c>
      <c r="G13" s="79">
        <f>SUM(G11:G12)</f>
        <v>20.187793427230048</v>
      </c>
      <c r="H13" s="80" t="s">
        <v>23</v>
      </c>
    </row>
    <row r="14" spans="1:11" s="61" customFormat="1" ht="27.95" customHeight="1" x14ac:dyDescent="0.2">
      <c r="A14" s="75"/>
      <c r="B14" s="75"/>
      <c r="C14" s="76"/>
      <c r="D14" s="145" t="s">
        <v>26</v>
      </c>
      <c r="E14" s="146"/>
      <c r="F14" s="85">
        <f>+DATA!E7</f>
        <v>1.4768095566135198</v>
      </c>
    </row>
    <row r="15" spans="1:11" s="61" customFormat="1" ht="27.95" customHeight="1" x14ac:dyDescent="0.2">
      <c r="A15" s="75"/>
      <c r="B15" s="76"/>
      <c r="C15" s="76"/>
      <c r="D15" s="86" t="s">
        <v>27</v>
      </c>
      <c r="E15" s="87" t="str">
        <f>"Eigen inschatting door Inschrijver. Waarde tussen 0 en "&amp;F19&amp;" punten."</f>
        <v>Eigen inschatting door Inschrijver. Waarde tussen 0 en 170 punten.</v>
      </c>
      <c r="F15" s="88"/>
      <c r="G15" s="89"/>
      <c r="H15" s="90"/>
    </row>
    <row r="16" spans="1:11" s="61" customFormat="1" ht="27.95" customHeight="1" x14ac:dyDescent="0.2">
      <c r="A16" s="75"/>
      <c r="B16" s="75"/>
      <c r="C16" s="76"/>
      <c r="D16" s="91"/>
      <c r="E16" s="90"/>
      <c r="F16" s="90"/>
      <c r="G16" s="90"/>
    </row>
    <row r="17" spans="1:13" s="61" customFormat="1" ht="27.95" customHeight="1" x14ac:dyDescent="0.2">
      <c r="A17" s="75"/>
      <c r="B17" s="75"/>
      <c r="C17" s="76"/>
      <c r="D17" s="140" t="s">
        <v>28</v>
      </c>
      <c r="E17" s="141"/>
      <c r="F17" s="92" t="s">
        <v>29</v>
      </c>
      <c r="G17" s="142" t="s">
        <v>21</v>
      </c>
      <c r="H17" s="143"/>
    </row>
    <row r="18" spans="1:13" s="61" customFormat="1" ht="27.95" customHeight="1" x14ac:dyDescent="0.2">
      <c r="A18" s="75"/>
      <c r="B18" s="75"/>
      <c r="C18" s="76"/>
      <c r="D18" s="144" t="s">
        <v>30</v>
      </c>
      <c r="E18" s="144"/>
      <c r="F18" s="84">
        <f>DATA!G41</f>
        <v>43</v>
      </c>
      <c r="G18" s="79">
        <f>+F18/DATA!$G$40*100</f>
        <v>20.187793427230048</v>
      </c>
      <c r="H18" s="80" t="s">
        <v>23</v>
      </c>
    </row>
    <row r="19" spans="1:13" s="61" customFormat="1" ht="27.95" customHeight="1" x14ac:dyDescent="0.2">
      <c r="A19" s="75"/>
      <c r="B19" s="75"/>
      <c r="C19" s="76"/>
      <c r="D19" s="144" t="s">
        <v>31</v>
      </c>
      <c r="E19" s="144"/>
      <c r="F19" s="84">
        <f>DATA!G42</f>
        <v>170</v>
      </c>
      <c r="G19" s="79">
        <f>+F19/DATA!$G$40*100</f>
        <v>79.812206572769952</v>
      </c>
      <c r="H19" s="80" t="s">
        <v>23</v>
      </c>
      <c r="K19" s="93"/>
      <c r="L19" s="93"/>
      <c r="M19" s="93"/>
    </row>
    <row r="20" spans="1:13" s="61" customFormat="1" ht="27.95" customHeight="1" x14ac:dyDescent="0.2">
      <c r="A20" s="75"/>
      <c r="B20" s="76"/>
      <c r="C20" s="76"/>
      <c r="D20" s="144" t="s">
        <v>32</v>
      </c>
      <c r="E20" s="144"/>
      <c r="F20" s="84">
        <f>SUM(F18:F19)</f>
        <v>213</v>
      </c>
      <c r="G20" s="79">
        <f>+F20/DATA!$G$40*100</f>
        <v>100</v>
      </c>
      <c r="H20" s="80" t="s">
        <v>23</v>
      </c>
    </row>
    <row r="21" spans="1:13" s="61" customFormat="1" ht="27.95" customHeight="1" x14ac:dyDescent="0.2">
      <c r="A21" s="75"/>
      <c r="B21" s="76"/>
      <c r="C21" s="76"/>
      <c r="D21" s="73"/>
      <c r="E21" s="73"/>
      <c r="F21" s="73"/>
      <c r="G21" s="73"/>
      <c r="H21" s="73"/>
    </row>
    <row r="22" spans="1:13" s="61" customFormat="1" ht="27.95" customHeight="1" x14ac:dyDescent="0.2">
      <c r="A22" s="75"/>
      <c r="B22" s="76"/>
      <c r="C22" s="76"/>
      <c r="D22" s="144" t="s">
        <v>33</v>
      </c>
      <c r="E22" s="144"/>
      <c r="F22" s="84">
        <f>DATA!G43</f>
        <v>100</v>
      </c>
      <c r="G22" s="79">
        <f>+F22/DATA!$G$40*100</f>
        <v>46.948356807511736</v>
      </c>
      <c r="H22" s="80" t="s">
        <v>23</v>
      </c>
    </row>
    <row r="23" spans="1:13" s="61" customFormat="1" ht="27.95" customHeight="1" x14ac:dyDescent="0.2">
      <c r="A23" s="75"/>
      <c r="B23" s="76"/>
      <c r="C23" s="76"/>
      <c r="D23" s="73"/>
      <c r="E23" s="73"/>
      <c r="F23" s="73"/>
      <c r="G23" s="73"/>
      <c r="H23" s="73"/>
    </row>
    <row r="24" spans="1:13" s="61" customFormat="1" ht="27.95" customHeight="1" x14ac:dyDescent="0.2">
      <c r="A24" s="75"/>
      <c r="B24" s="76"/>
      <c r="C24" s="76"/>
      <c r="D24" s="73"/>
      <c r="E24" s="73"/>
      <c r="F24" s="73"/>
      <c r="G24" s="73"/>
      <c r="H24" s="73"/>
    </row>
    <row r="25" spans="1:13" s="61" customFormat="1" ht="27.95" customHeight="1" x14ac:dyDescent="0.2">
      <c r="A25" s="75"/>
      <c r="B25" s="76"/>
      <c r="C25" s="76"/>
      <c r="D25" s="73"/>
      <c r="E25" s="73"/>
      <c r="F25" s="73"/>
      <c r="G25" s="73"/>
      <c r="H25" s="73"/>
    </row>
    <row r="26" spans="1:13" s="61" customFormat="1" ht="27.75" customHeight="1" x14ac:dyDescent="0.2">
      <c r="A26" s="60"/>
      <c r="B26" s="76"/>
      <c r="C26" s="76"/>
      <c r="D26" s="73"/>
      <c r="E26" s="73"/>
      <c r="F26" s="73"/>
      <c r="G26" s="73"/>
      <c r="H26" s="73"/>
    </row>
    <row r="27" spans="1:13" s="61" customFormat="1" ht="15" customHeight="1" thickBot="1" x14ac:dyDescent="0.25">
      <c r="A27" s="60"/>
      <c r="B27" s="68"/>
      <c r="C27" s="69"/>
      <c r="D27" s="69"/>
      <c r="E27" s="69"/>
      <c r="F27" s="70"/>
      <c r="G27" s="71"/>
      <c r="H27" s="71"/>
    </row>
    <row r="28" spans="1:13" s="61" customFormat="1" ht="15" customHeight="1" x14ac:dyDescent="0.2"/>
    <row r="29" spans="1:13" s="61" customFormat="1" ht="27.95" hidden="1" customHeight="1" x14ac:dyDescent="0.2">
      <c r="B29" s="73"/>
    </row>
    <row r="30" spans="1:13" s="61" customFormat="1" ht="27.95" hidden="1" customHeight="1" x14ac:dyDescent="0.2">
      <c r="B30" s="73"/>
    </row>
    <row r="31" spans="1:13" s="61" customFormat="1" ht="27.95" hidden="1" customHeight="1" x14ac:dyDescent="0.2">
      <c r="B31" s="73"/>
    </row>
    <row r="32" spans="1:13" s="61" customFormat="1" ht="27.95" hidden="1" customHeight="1" x14ac:dyDescent="0.2">
      <c r="B32" s="73"/>
    </row>
    <row r="33" spans="2:17" s="61" customFormat="1" ht="27.95" hidden="1" customHeight="1" x14ac:dyDescent="0.2">
      <c r="B33" s="73"/>
    </row>
    <row r="34" spans="2:17" s="61" customFormat="1" ht="27.95" hidden="1" customHeight="1" x14ac:dyDescent="0.2">
      <c r="B34" s="73"/>
      <c r="Q34" s="61" t="s">
        <v>4</v>
      </c>
    </row>
    <row r="35" spans="2:17" s="61" customFormat="1" ht="27.95" hidden="1" customHeight="1" x14ac:dyDescent="0.2">
      <c r="B35" s="73"/>
    </row>
    <row r="36" spans="2:17" s="61" customFormat="1" ht="27.95" hidden="1" customHeight="1" x14ac:dyDescent="0.25">
      <c r="B36" s="73"/>
      <c r="G36" s="94"/>
    </row>
    <row r="37" spans="2:17" s="61" customFormat="1" ht="27.95" hidden="1" customHeight="1" x14ac:dyDescent="0.25">
      <c r="B37" s="73"/>
      <c r="G37" s="94"/>
    </row>
    <row r="38" spans="2:17" s="61" customFormat="1" ht="27.95" hidden="1" customHeight="1" x14ac:dyDescent="0.25">
      <c r="D38" s="94"/>
      <c r="E38" s="94"/>
      <c r="F38" s="94"/>
      <c r="G38" s="94"/>
    </row>
    <row r="39" spans="2:17" ht="15" hidden="1" customHeight="1" x14ac:dyDescent="0.25"/>
    <row r="40" spans="2:17" ht="15" hidden="1" customHeight="1" x14ac:dyDescent="0.25"/>
    <row r="41" spans="2:17" ht="15" hidden="1" customHeight="1" x14ac:dyDescent="0.25"/>
    <row r="42" spans="2:17" ht="15" hidden="1" customHeight="1" x14ac:dyDescent="0.25"/>
    <row r="43" spans="2:17" ht="15" hidden="1" customHeight="1" x14ac:dyDescent="0.25"/>
    <row r="44" spans="2:17" ht="15" hidden="1" customHeight="1" x14ac:dyDescent="0.25"/>
    <row r="45" spans="2:17" ht="15" hidden="1" customHeight="1" x14ac:dyDescent="0.25"/>
    <row r="46" spans="2:17" ht="15" hidden="1" customHeight="1" x14ac:dyDescent="0.25"/>
    <row r="47" spans="2:17" ht="15" hidden="1" customHeight="1" x14ac:dyDescent="0.25"/>
    <row r="48" spans="2:17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7" ht="15" hidden="1" customHeight="1" x14ac:dyDescent="0.25"/>
    <row r="82" spans="3:7" ht="15" hidden="1" customHeight="1" x14ac:dyDescent="0.25">
      <c r="C82" s="138" t="s">
        <v>25</v>
      </c>
      <c r="D82" s="139"/>
      <c r="E82" s="95">
        <v>1650</v>
      </c>
      <c r="F82" s="96" t="e">
        <f>+E82/Qmax*100</f>
        <v>#NAME?</v>
      </c>
      <c r="G82" s="80" t="s">
        <v>23</v>
      </c>
    </row>
    <row r="83" spans="3:7" ht="15" hidden="1" customHeight="1" x14ac:dyDescent="0.25"/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</sheetData>
  <mergeCells count="13">
    <mergeCell ref="D14:E14"/>
    <mergeCell ref="D8:E8"/>
    <mergeCell ref="D10:E10"/>
    <mergeCell ref="G10:H10"/>
    <mergeCell ref="D11:E11"/>
    <mergeCell ref="D12:E12"/>
    <mergeCell ref="C82:D82"/>
    <mergeCell ref="D17:E17"/>
    <mergeCell ref="G17:H17"/>
    <mergeCell ref="D18:E18"/>
    <mergeCell ref="D19:E19"/>
    <mergeCell ref="D20:E20"/>
    <mergeCell ref="D22:E22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A6FE-8040-4CB4-B3C9-61F93710AEAF}">
  <dimension ref="A1:AE80"/>
  <sheetViews>
    <sheetView showGridLines="0" zoomScaleNormal="100" workbookViewId="0">
      <selection sqref="A1:XFD1048576"/>
    </sheetView>
  </sheetViews>
  <sheetFormatPr defaultColWidth="0" defaultRowHeight="15" zeroHeight="1" x14ac:dyDescent="0.25"/>
  <cols>
    <col min="1" max="1" width="3.7109375" style="97" customWidth="1"/>
    <col min="2" max="27" width="21.7109375" style="97" customWidth="1"/>
    <col min="28" max="28" width="3.7109375" style="97" customWidth="1"/>
    <col min="29" max="31" width="21.7109375" style="97" hidden="1" customWidth="1"/>
    <col min="32" max="16384" width="9.140625" style="97" hidden="1"/>
  </cols>
  <sheetData>
    <row r="1" spans="2:28" ht="21" customHeight="1" x14ac:dyDescent="0.25">
      <c r="AB1" s="98"/>
    </row>
    <row r="2" spans="2:28" s="98" customFormat="1" ht="21" customHeight="1" x14ac:dyDescent="0.2">
      <c r="B2" s="149" t="s">
        <v>34</v>
      </c>
      <c r="C2" s="149"/>
      <c r="D2" s="149"/>
      <c r="E2" s="149"/>
    </row>
    <row r="3" spans="2:28" s="98" customFormat="1" ht="21" customHeight="1" x14ac:dyDescent="0.2">
      <c r="B3" s="149"/>
      <c r="C3" s="149"/>
      <c r="D3" s="149"/>
      <c r="E3" s="149"/>
    </row>
    <row r="4" spans="2:28" s="98" customFormat="1" ht="21" customHeight="1" x14ac:dyDescent="0.2">
      <c r="B4" s="149"/>
      <c r="C4" s="149"/>
      <c r="D4" s="149"/>
      <c r="E4" s="149"/>
    </row>
    <row r="5" spans="2:28" s="98" customFormat="1" ht="21" customHeight="1" x14ac:dyDescent="0.2">
      <c r="B5" s="99"/>
    </row>
    <row r="6" spans="2:28" s="98" customFormat="1" ht="27.95" customHeight="1" x14ac:dyDescent="0.2">
      <c r="B6" s="100" t="s">
        <v>35</v>
      </c>
    </row>
    <row r="7" spans="2:28" s="98" customFormat="1" ht="27.95" customHeight="1" x14ac:dyDescent="0.2">
      <c r="B7" s="101" t="s">
        <v>36</v>
      </c>
      <c r="C7" s="102">
        <f>+'BPK-Grafiek '!$F$8</f>
        <v>0</v>
      </c>
      <c r="D7" s="103">
        <f>+'BPK-Grafiek '!$F$13</f>
        <v>43</v>
      </c>
      <c r="E7" s="104">
        <f>IFERROR((0.5*($C$7/$G$38)^$F$38+0.5*(2-$D$7/$H$38)^$F$38)^(1/$F$38),0)</f>
        <v>1.4768095566135198</v>
      </c>
      <c r="F7" s="105">
        <f>+D7/G40*100</f>
        <v>20.187793427230048</v>
      </c>
    </row>
    <row r="8" spans="2:28" s="98" customFormat="1" ht="27.95" customHeight="1" x14ac:dyDescent="0.2"/>
    <row r="9" spans="2:28" s="108" customFormat="1" ht="27.95" customHeight="1" x14ac:dyDescent="0.25">
      <c r="B9" s="106" t="s">
        <v>37</v>
      </c>
      <c r="C9" s="150" t="s">
        <v>76</v>
      </c>
      <c r="D9" s="150"/>
      <c r="E9" s="150"/>
      <c r="F9" s="150"/>
      <c r="G9" s="150"/>
      <c r="H9" s="150"/>
      <c r="I9" s="150"/>
      <c r="J9" s="150"/>
      <c r="K9" s="107"/>
      <c r="L9" s="107"/>
    </row>
    <row r="10" spans="2:28" s="108" customFormat="1" ht="27.95" customHeight="1" x14ac:dyDescent="0.25">
      <c r="C10" s="150"/>
      <c r="D10" s="150"/>
      <c r="E10" s="150"/>
      <c r="F10" s="150"/>
      <c r="G10" s="150"/>
      <c r="H10" s="150"/>
      <c r="I10" s="150"/>
      <c r="J10" s="150"/>
    </row>
    <row r="11" spans="2:28" s="98" customFormat="1" ht="27.95" customHeight="1" x14ac:dyDescent="0.2">
      <c r="B11" s="109" t="s">
        <v>38</v>
      </c>
      <c r="C11" s="110" t="s">
        <v>39</v>
      </c>
      <c r="D11" s="110" t="s">
        <v>40</v>
      </c>
      <c r="E11" s="110" t="s">
        <v>41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2:28" s="98" customFormat="1" ht="27.95" customHeight="1" x14ac:dyDescent="0.2">
      <c r="B12" s="112" t="s">
        <v>42</v>
      </c>
      <c r="C12" s="113">
        <v>90000</v>
      </c>
      <c r="D12" s="114">
        <v>179</v>
      </c>
      <c r="E12" s="115">
        <v>1</v>
      </c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2:28" s="98" customFormat="1" ht="27.95" customHeight="1" x14ac:dyDescent="0.2">
      <c r="B13" s="112" t="s">
        <v>43</v>
      </c>
      <c r="C13" s="113">
        <v>100800.00000000001</v>
      </c>
      <c r="D13" s="114">
        <v>213</v>
      </c>
      <c r="E13" s="115">
        <v>1.0000147185060344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2:28" s="98" customFormat="1" ht="27.95" customHeight="1" x14ac:dyDescent="0.2">
      <c r="B14" s="112" t="s">
        <v>44</v>
      </c>
      <c r="C14" s="113">
        <v>0</v>
      </c>
      <c r="D14" s="114">
        <v>144.70235536508289</v>
      </c>
      <c r="E14" s="115">
        <v>1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2:28" s="98" customFormat="1" ht="27.95" customHeight="1" x14ac:dyDescent="0.2"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2:28" s="98" customFormat="1" ht="27.95" customHeight="1" x14ac:dyDescent="0.2">
      <c r="B16" s="116" t="s">
        <v>45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2:27" s="98" customFormat="1" ht="27.95" customHeight="1" x14ac:dyDescent="0.2">
      <c r="B17" s="111"/>
      <c r="C17" s="110" t="s">
        <v>46</v>
      </c>
      <c r="D17" s="117">
        <v>0</v>
      </c>
      <c r="E17" s="117">
        <v>1.2500000000000001E-2</v>
      </c>
      <c r="F17" s="117">
        <v>2.5000000000000001E-2</v>
      </c>
      <c r="G17" s="117">
        <v>0.05</v>
      </c>
      <c r="H17" s="117">
        <v>0.1</v>
      </c>
      <c r="I17" s="117">
        <v>0.15</v>
      </c>
      <c r="J17" s="117">
        <v>0.2</v>
      </c>
      <c r="K17" s="117">
        <v>0.25</v>
      </c>
      <c r="L17" s="117">
        <v>0.3</v>
      </c>
      <c r="M17" s="117">
        <v>0.35</v>
      </c>
      <c r="N17" s="117">
        <v>0.4</v>
      </c>
      <c r="O17" s="117">
        <v>0.45</v>
      </c>
      <c r="P17" s="117">
        <v>0.5</v>
      </c>
      <c r="Q17" s="117">
        <v>0.55000000000000004</v>
      </c>
      <c r="R17" s="117">
        <v>0.6</v>
      </c>
      <c r="S17" s="117">
        <v>0.65</v>
      </c>
      <c r="T17" s="117">
        <v>0.7</v>
      </c>
      <c r="U17" s="117">
        <v>0.75</v>
      </c>
      <c r="V17" s="117">
        <v>0.8</v>
      </c>
      <c r="W17" s="117">
        <v>0.85</v>
      </c>
      <c r="X17" s="117">
        <v>0.9</v>
      </c>
      <c r="Y17" s="117">
        <v>0.95</v>
      </c>
      <c r="Z17" s="117">
        <v>1</v>
      </c>
      <c r="AA17" s="118">
        <v>0</v>
      </c>
    </row>
    <row r="18" spans="2:27" s="98" customFormat="1" ht="27.95" customHeight="1" x14ac:dyDescent="0.2">
      <c r="B18" s="119" t="s">
        <v>47</v>
      </c>
      <c r="C18" s="117">
        <v>144.70235536508289</v>
      </c>
      <c r="D18" s="117">
        <v>144.70235536508289</v>
      </c>
      <c r="E18" s="117">
        <v>145.55607592301936</v>
      </c>
      <c r="F18" s="117">
        <v>146.40979648095583</v>
      </c>
      <c r="G18" s="117">
        <v>148.11723759682874</v>
      </c>
      <c r="H18" s="117">
        <v>151.53211982857459</v>
      </c>
      <c r="I18" s="117">
        <v>154.94700206032047</v>
      </c>
      <c r="J18" s="117">
        <v>158.36188429206632</v>
      </c>
      <c r="K18" s="117">
        <v>161.77676652381217</v>
      </c>
      <c r="L18" s="117">
        <v>165.19164875555802</v>
      </c>
      <c r="M18" s="117">
        <v>168.60653098730387</v>
      </c>
      <c r="N18" s="117">
        <v>172.02141321904975</v>
      </c>
      <c r="O18" s="117">
        <v>175.4362954507956</v>
      </c>
      <c r="P18" s="117">
        <v>178.85117768254145</v>
      </c>
      <c r="Q18" s="117">
        <v>182.2660599142873</v>
      </c>
      <c r="R18" s="117">
        <v>185.68094214603315</v>
      </c>
      <c r="S18" s="117">
        <v>189.09582437777902</v>
      </c>
      <c r="T18" s="117">
        <v>192.51070660952487</v>
      </c>
      <c r="U18" s="117">
        <v>195.92558884127072</v>
      </c>
      <c r="V18" s="117">
        <v>199.34047107301657</v>
      </c>
      <c r="W18" s="117">
        <v>202.75535330476242</v>
      </c>
      <c r="X18" s="117">
        <v>206.1702355365083</v>
      </c>
      <c r="Y18" s="117">
        <v>209.58511776825412</v>
      </c>
      <c r="Z18" s="117">
        <v>213</v>
      </c>
      <c r="AA18" s="117" t="s">
        <v>41</v>
      </c>
    </row>
    <row r="19" spans="2:27" s="98" customFormat="1" ht="27.95" customHeight="1" x14ac:dyDescent="0.2">
      <c r="B19" s="119" t="s">
        <v>48</v>
      </c>
      <c r="C19" s="117"/>
      <c r="D19" s="117">
        <v>0</v>
      </c>
      <c r="E19" s="117">
        <v>37525.849485588289</v>
      </c>
      <c r="F19" s="117">
        <v>44649.18836840587</v>
      </c>
      <c r="G19" s="117">
        <v>53045.102007123896</v>
      </c>
      <c r="H19" s="117">
        <v>62830.505186267881</v>
      </c>
      <c r="I19" s="117">
        <v>69197.623163970668</v>
      </c>
      <c r="J19" s="117">
        <v>73972.225998783004</v>
      </c>
      <c r="K19" s="117">
        <v>77794.997699175932</v>
      </c>
      <c r="L19" s="117">
        <v>80973.979313517077</v>
      </c>
      <c r="M19" s="117">
        <v>83683.551361821359</v>
      </c>
      <c r="N19" s="117">
        <v>86033.070534691753</v>
      </c>
      <c r="O19" s="117">
        <v>88096.148639084699</v>
      </c>
      <c r="P19" s="117">
        <v>89924.988910232962</v>
      </c>
      <c r="Q19" s="117">
        <v>91558.127979242097</v>
      </c>
      <c r="R19" s="117">
        <v>93024.936029617485</v>
      </c>
      <c r="S19" s="117">
        <v>94348.387474094721</v>
      </c>
      <c r="T19" s="117">
        <v>95546.847640372376</v>
      </c>
      <c r="U19" s="117">
        <v>96635.269674521434</v>
      </c>
      <c r="V19" s="117">
        <v>97626.022369962346</v>
      </c>
      <c r="W19" s="117">
        <v>98529.478497778618</v>
      </c>
      <c r="X19" s="117">
        <v>99354.442825454607</v>
      </c>
      <c r="Y19" s="117">
        <v>100108.46991052362</v>
      </c>
      <c r="Z19" s="117">
        <v>100798.10430833281</v>
      </c>
      <c r="AA19" s="117">
        <v>1</v>
      </c>
    </row>
    <row r="20" spans="2:27" s="98" customFormat="1" ht="27.95" customHeight="1" x14ac:dyDescent="0.2">
      <c r="B20" s="120"/>
      <c r="C20" s="117"/>
      <c r="D20" s="117">
        <v>67.935378105672712</v>
      </c>
      <c r="E20" s="117">
        <v>68.336185879351817</v>
      </c>
      <c r="F20" s="117">
        <v>68.736993653030908</v>
      </c>
      <c r="G20" s="117">
        <v>69.538609200389075</v>
      </c>
      <c r="H20" s="117">
        <v>71.141840295105439</v>
      </c>
      <c r="I20" s="117">
        <v>72.745071389821817</v>
      </c>
      <c r="J20" s="117">
        <v>74.348302484538181</v>
      </c>
      <c r="K20" s="117">
        <v>75.951533579254544</v>
      </c>
      <c r="L20" s="117">
        <v>77.554764673970894</v>
      </c>
      <c r="M20" s="117">
        <v>79.157995768687258</v>
      </c>
      <c r="N20" s="117">
        <v>80.761226863403635</v>
      </c>
      <c r="O20" s="117">
        <v>82.364457958119999</v>
      </c>
      <c r="P20" s="117">
        <v>83.967689052836363</v>
      </c>
      <c r="Q20" s="117">
        <v>85.570920147552727</v>
      </c>
      <c r="R20" s="117">
        <v>87.174151242269076</v>
      </c>
      <c r="S20" s="117">
        <v>88.777382336985454</v>
      </c>
      <c r="T20" s="117">
        <v>90.380613431701818</v>
      </c>
      <c r="U20" s="117">
        <v>91.983844526418181</v>
      </c>
      <c r="V20" s="117">
        <v>93.587075621134545</v>
      </c>
      <c r="W20" s="117">
        <v>95.190306715850909</v>
      </c>
      <c r="X20" s="117">
        <v>96.793537810567273</v>
      </c>
      <c r="Y20" s="117">
        <v>98.396768905283622</v>
      </c>
      <c r="Z20" s="117">
        <v>100</v>
      </c>
      <c r="AA20" s="117">
        <v>0</v>
      </c>
    </row>
    <row r="21" spans="2:27" s="98" customFormat="1" ht="27.95" customHeight="1" x14ac:dyDescent="0.2">
      <c r="B21" s="119" t="s">
        <v>49</v>
      </c>
      <c r="C21" s="117">
        <v>166.03211982857457</v>
      </c>
      <c r="D21" s="117">
        <v>166.03211982857457</v>
      </c>
      <c r="E21" s="117">
        <v>166.61921833071739</v>
      </c>
      <c r="F21" s="117">
        <v>167.20631683286021</v>
      </c>
      <c r="G21" s="117">
        <v>168.38051383714583</v>
      </c>
      <c r="H21" s="117">
        <v>170.72890784571712</v>
      </c>
      <c r="I21" s="117">
        <v>173.07730185428838</v>
      </c>
      <c r="J21" s="117">
        <v>175.42569586285964</v>
      </c>
      <c r="K21" s="117">
        <v>177.77408987143093</v>
      </c>
      <c r="L21" s="117">
        <v>180.12248388000219</v>
      </c>
      <c r="M21" s="117">
        <v>182.47087788857345</v>
      </c>
      <c r="N21" s="117">
        <v>184.81927189714474</v>
      </c>
      <c r="O21" s="117">
        <v>187.16766590571601</v>
      </c>
      <c r="P21" s="117">
        <v>189.51605991428727</v>
      </c>
      <c r="Q21" s="117">
        <v>191.86445392285856</v>
      </c>
      <c r="R21" s="117">
        <v>194.21284793142982</v>
      </c>
      <c r="S21" s="117">
        <v>196.56124194000111</v>
      </c>
      <c r="T21" s="117">
        <v>198.90963594857237</v>
      </c>
      <c r="U21" s="117">
        <v>201.25802995714363</v>
      </c>
      <c r="V21" s="117">
        <v>203.60642396571492</v>
      </c>
      <c r="W21" s="117">
        <v>205.95481797428619</v>
      </c>
      <c r="X21" s="117">
        <v>208.30321198285745</v>
      </c>
      <c r="Y21" s="117">
        <v>210.65160599142871</v>
      </c>
      <c r="Z21" s="117">
        <v>213</v>
      </c>
      <c r="AA21" s="117" t="s">
        <v>41</v>
      </c>
    </row>
    <row r="22" spans="2:27" s="98" customFormat="1" ht="27.95" customHeight="1" x14ac:dyDescent="0.2">
      <c r="B22" s="119" t="s">
        <v>50</v>
      </c>
      <c r="C22" s="117"/>
      <c r="D22" s="117">
        <v>0</v>
      </c>
      <c r="E22" s="117">
        <v>31562.736063239619</v>
      </c>
      <c r="F22" s="117">
        <v>37567.399303501028</v>
      </c>
      <c r="G22" s="117">
        <v>44663.247632430939</v>
      </c>
      <c r="H22" s="117">
        <v>52977.634105906705</v>
      </c>
      <c r="I22" s="117">
        <v>58429.587748792255</v>
      </c>
      <c r="J22" s="117">
        <v>62550.732736552302</v>
      </c>
      <c r="K22" s="117">
        <v>65877.887771333932</v>
      </c>
      <c r="L22" s="117">
        <v>68668.843464953316</v>
      </c>
      <c r="M22" s="117">
        <v>71069.349131518306</v>
      </c>
      <c r="N22" s="117">
        <v>73170.68297486697</v>
      </c>
      <c r="O22" s="117">
        <v>75034.197952494476</v>
      </c>
      <c r="P22" s="117">
        <v>76703.334629378965</v>
      </c>
      <c r="Q22" s="117">
        <v>78210.105264639526</v>
      </c>
      <c r="R22" s="117">
        <v>79578.86099008625</v>
      </c>
      <c r="S22" s="117">
        <v>80828.610102504827</v>
      </c>
      <c r="T22" s="117">
        <v>81974.512328577766</v>
      </c>
      <c r="U22" s="117">
        <v>83028.879378710131</v>
      </c>
      <c r="V22" s="117">
        <v>84001.866667960276</v>
      </c>
      <c r="W22" s="117">
        <v>84901.964710978296</v>
      </c>
      <c r="X22" s="117">
        <v>85736.356482092306</v>
      </c>
      <c r="Y22" s="117">
        <v>86511.182657669473</v>
      </c>
      <c r="Z22" s="117">
        <v>87231.742048332439</v>
      </c>
      <c r="AA22" s="117">
        <v>0.9</v>
      </c>
    </row>
    <row r="23" spans="2:27" s="98" customFormat="1" ht="27.95" customHeight="1" x14ac:dyDescent="0.2">
      <c r="B23" s="120"/>
      <c r="C23" s="117"/>
      <c r="D23" s="117">
        <v>77.949352032194625</v>
      </c>
      <c r="E23" s="117">
        <v>78.224985131792195</v>
      </c>
      <c r="F23" s="117">
        <v>78.50061823138978</v>
      </c>
      <c r="G23" s="117">
        <v>79.051884430584892</v>
      </c>
      <c r="H23" s="117">
        <v>80.154416828975172</v>
      </c>
      <c r="I23" s="117">
        <v>81.256949227365439</v>
      </c>
      <c r="J23" s="117">
        <v>82.359481625755706</v>
      </c>
      <c r="K23" s="117">
        <v>83.462014024145986</v>
      </c>
      <c r="L23" s="117">
        <v>84.564546422536239</v>
      </c>
      <c r="M23" s="117">
        <v>85.667078820926506</v>
      </c>
      <c r="N23" s="117">
        <v>86.769611219316772</v>
      </c>
      <c r="O23" s="117">
        <v>87.872143617707039</v>
      </c>
      <c r="P23" s="117">
        <v>88.974676016097305</v>
      </c>
      <c r="Q23" s="117">
        <v>90.077208414487586</v>
      </c>
      <c r="R23" s="117">
        <v>91.179740812877853</v>
      </c>
      <c r="S23" s="117">
        <v>92.282273211268134</v>
      </c>
      <c r="T23" s="117">
        <v>93.3848056096584</v>
      </c>
      <c r="U23" s="117">
        <v>94.487338008048653</v>
      </c>
      <c r="V23" s="117">
        <v>95.589870406438934</v>
      </c>
      <c r="W23" s="117">
        <v>96.692402804829186</v>
      </c>
      <c r="X23" s="117">
        <v>97.794935203219453</v>
      </c>
      <c r="Y23" s="117">
        <v>98.897467601609719</v>
      </c>
      <c r="Z23" s="117">
        <v>100</v>
      </c>
      <c r="AA23" s="117">
        <v>0</v>
      </c>
    </row>
    <row r="24" spans="2:27" s="98" customFormat="1" ht="27.95" customHeight="1" x14ac:dyDescent="0.2">
      <c r="B24" s="119" t="s">
        <v>51</v>
      </c>
      <c r="C24" s="117">
        <v>187.36188429206629</v>
      </c>
      <c r="D24" s="117">
        <v>187.36188429206629</v>
      </c>
      <c r="E24" s="117">
        <v>187.68236073841547</v>
      </c>
      <c r="F24" s="117">
        <v>188.00283718476464</v>
      </c>
      <c r="G24" s="117">
        <v>188.64379007746297</v>
      </c>
      <c r="H24" s="117">
        <v>189.92569586285967</v>
      </c>
      <c r="I24" s="117">
        <v>191.20760164825634</v>
      </c>
      <c r="J24" s="117">
        <v>192.48950743365305</v>
      </c>
      <c r="K24" s="117">
        <v>193.77141321904972</v>
      </c>
      <c r="L24" s="117">
        <v>195.05331900444639</v>
      </c>
      <c r="M24" s="117">
        <v>196.3352247898431</v>
      </c>
      <c r="N24" s="117">
        <v>197.61713057523977</v>
      </c>
      <c r="O24" s="117">
        <v>198.89903636063647</v>
      </c>
      <c r="P24" s="117">
        <v>200.18094214603315</v>
      </c>
      <c r="Q24" s="117">
        <v>201.46284793142982</v>
      </c>
      <c r="R24" s="117">
        <v>202.74475371682652</v>
      </c>
      <c r="S24" s="117">
        <v>204.0266595022232</v>
      </c>
      <c r="T24" s="117">
        <v>205.3085652876199</v>
      </c>
      <c r="U24" s="117">
        <v>206.59047107301657</v>
      </c>
      <c r="V24" s="117">
        <v>207.87237685841325</v>
      </c>
      <c r="W24" s="117">
        <v>209.15428264380995</v>
      </c>
      <c r="X24" s="117">
        <v>210.43618842920662</v>
      </c>
      <c r="Y24" s="117">
        <v>211.7180942146033</v>
      </c>
      <c r="Z24" s="117">
        <v>213</v>
      </c>
      <c r="AA24" s="117" t="s">
        <v>41</v>
      </c>
    </row>
    <row r="25" spans="2:27" s="98" customFormat="1" ht="27.95" customHeight="1" x14ac:dyDescent="0.2">
      <c r="B25" s="119" t="s">
        <v>52</v>
      </c>
      <c r="C25" s="117"/>
      <c r="D25" s="117">
        <v>0</v>
      </c>
      <c r="E25" s="117">
        <v>24811.737882865113</v>
      </c>
      <c r="F25" s="117">
        <v>29545.094352728407</v>
      </c>
      <c r="G25" s="117">
        <v>35156.728107610565</v>
      </c>
      <c r="H25" s="117">
        <v>41775.378331123473</v>
      </c>
      <c r="I25" s="117">
        <v>46156.486534180563</v>
      </c>
      <c r="J25" s="117">
        <v>49500.170504460533</v>
      </c>
      <c r="K25" s="117">
        <v>52226.447852478181</v>
      </c>
      <c r="L25" s="117">
        <v>54536.731560645683</v>
      </c>
      <c r="M25" s="117">
        <v>56544.7312960583</v>
      </c>
      <c r="N25" s="117">
        <v>58321.553437568713</v>
      </c>
      <c r="O25" s="117">
        <v>59914.918021046367</v>
      </c>
      <c r="P25" s="117">
        <v>61358.557793598797</v>
      </c>
      <c r="Q25" s="117">
        <v>62677.288375082055</v>
      </c>
      <c r="R25" s="117">
        <v>63889.952180217078</v>
      </c>
      <c r="S25" s="117">
        <v>65011.228995744488</v>
      </c>
      <c r="T25" s="117">
        <v>66052.802297351329</v>
      </c>
      <c r="U25" s="117">
        <v>67024.139746181143</v>
      </c>
      <c r="V25" s="117">
        <v>67933.032456720044</v>
      </c>
      <c r="W25" s="117">
        <v>68785.977865138135</v>
      </c>
      <c r="X25" s="117">
        <v>69588.458003269363</v>
      </c>
      <c r="Y25" s="117">
        <v>70345.14592288532</v>
      </c>
      <c r="Z25" s="117">
        <v>71060.061594041821</v>
      </c>
      <c r="AA25" s="117">
        <v>0.8</v>
      </c>
    </row>
    <row r="26" spans="2:27" s="98" customFormat="1" ht="27.95" customHeight="1" x14ac:dyDescent="0.2">
      <c r="B26" s="120"/>
      <c r="C26" s="117"/>
      <c r="D26" s="117">
        <v>87.963325958716567</v>
      </c>
      <c r="E26" s="117">
        <v>88.113784384232616</v>
      </c>
      <c r="F26" s="117">
        <v>88.264242809748666</v>
      </c>
      <c r="G26" s="117">
        <v>88.565159660780736</v>
      </c>
      <c r="H26" s="117">
        <v>89.16699336284492</v>
      </c>
      <c r="I26" s="117">
        <v>89.76882706490909</v>
      </c>
      <c r="J26" s="117">
        <v>90.370660766973259</v>
      </c>
      <c r="K26" s="117">
        <v>90.972494469037429</v>
      </c>
      <c r="L26" s="117">
        <v>91.574328171101598</v>
      </c>
      <c r="M26" s="117">
        <v>92.176161873165768</v>
      </c>
      <c r="N26" s="117">
        <v>92.777995575229937</v>
      </c>
      <c r="O26" s="117">
        <v>93.379829277294107</v>
      </c>
      <c r="P26" s="117">
        <v>93.981662979358276</v>
      </c>
      <c r="Q26" s="117">
        <v>94.583496681422446</v>
      </c>
      <c r="R26" s="117">
        <v>95.18533038348663</v>
      </c>
      <c r="S26" s="117">
        <v>95.787164085550785</v>
      </c>
      <c r="T26" s="117">
        <v>96.388997787614969</v>
      </c>
      <c r="U26" s="117">
        <v>96.990831489679138</v>
      </c>
      <c r="V26" s="117">
        <v>97.592665191743308</v>
      </c>
      <c r="W26" s="117">
        <v>98.194498893807491</v>
      </c>
      <c r="X26" s="117">
        <v>98.796332595871647</v>
      </c>
      <c r="Y26" s="117">
        <v>99.398166297935816</v>
      </c>
      <c r="Z26" s="117">
        <v>100</v>
      </c>
      <c r="AA26" s="117" t="s">
        <v>4</v>
      </c>
    </row>
    <row r="27" spans="2:27" s="98" customFormat="1" ht="27.95" customHeight="1" x14ac:dyDescent="0.2">
      <c r="B27" s="119" t="s">
        <v>53</v>
      </c>
      <c r="C27" s="117">
        <v>208.69164875555802</v>
      </c>
      <c r="D27" s="117">
        <v>208.69164875555802</v>
      </c>
      <c r="E27" s="117">
        <v>208.74550314611355</v>
      </c>
      <c r="F27" s="117">
        <v>208.79935753666908</v>
      </c>
      <c r="G27" s="117">
        <v>208.90706631778011</v>
      </c>
      <c r="H27" s="117">
        <v>209.12248388000222</v>
      </c>
      <c r="I27" s="117">
        <v>209.33790144222431</v>
      </c>
      <c r="J27" s="117">
        <v>209.55331900444642</v>
      </c>
      <c r="K27" s="117">
        <v>209.76873656666851</v>
      </c>
      <c r="L27" s="117">
        <v>209.98415412889062</v>
      </c>
      <c r="M27" s="117">
        <v>210.19957169111271</v>
      </c>
      <c r="N27" s="117">
        <v>210.41498925333482</v>
      </c>
      <c r="O27" s="117">
        <v>210.63040681555691</v>
      </c>
      <c r="P27" s="117">
        <v>210.84582437777902</v>
      </c>
      <c r="Q27" s="117">
        <v>211.06124194000111</v>
      </c>
      <c r="R27" s="117">
        <v>211.2766595022232</v>
      </c>
      <c r="S27" s="117">
        <v>211.49207706444531</v>
      </c>
      <c r="T27" s="117">
        <v>211.7074946266674</v>
      </c>
      <c r="U27" s="117">
        <v>211.92291218888951</v>
      </c>
      <c r="V27" s="117">
        <v>212.1383297511116</v>
      </c>
      <c r="W27" s="117">
        <v>212.35374731333371</v>
      </c>
      <c r="X27" s="117">
        <v>212.5691648755558</v>
      </c>
      <c r="Y27" s="117">
        <v>212.78458243777791</v>
      </c>
      <c r="Z27" s="117">
        <v>213</v>
      </c>
      <c r="AA27" s="117" t="s">
        <v>41</v>
      </c>
    </row>
    <row r="28" spans="2:27" s="98" customFormat="1" ht="27.95" customHeight="1" x14ac:dyDescent="0.2">
      <c r="B28" s="119" t="s">
        <v>54</v>
      </c>
      <c r="C28" s="117"/>
      <c r="D28" s="117">
        <v>0</v>
      </c>
      <c r="E28" s="117">
        <v>14311.381088134924</v>
      </c>
      <c r="F28" s="117">
        <v>17051.243442647978</v>
      </c>
      <c r="G28" s="117">
        <v>20312.904755554009</v>
      </c>
      <c r="H28" s="117">
        <v>24191.952103992549</v>
      </c>
      <c r="I28" s="117">
        <v>26789.935965658387</v>
      </c>
      <c r="J28" s="117">
        <v>28796.219405685668</v>
      </c>
      <c r="K28" s="117">
        <v>30451.627831912505</v>
      </c>
      <c r="L28" s="117">
        <v>31871.443979522039</v>
      </c>
      <c r="M28" s="117">
        <v>33120.639394180958</v>
      </c>
      <c r="N28" s="117">
        <v>34239.772601618359</v>
      </c>
      <c r="O28" s="117">
        <v>35256.015299192739</v>
      </c>
      <c r="P28" s="117">
        <v>36188.541014453942</v>
      </c>
      <c r="Q28" s="117">
        <v>37051.429645933604</v>
      </c>
      <c r="R28" s="117">
        <v>37855.352633014278</v>
      </c>
      <c r="S28" s="117">
        <v>38608.608569725417</v>
      </c>
      <c r="T28" s="117">
        <v>39317.789799752034</v>
      </c>
      <c r="U28" s="117">
        <v>39988.228156929901</v>
      </c>
      <c r="V28" s="117">
        <v>40624.30270392145</v>
      </c>
      <c r="W28" s="117">
        <v>41229.65805245268</v>
      </c>
      <c r="X28" s="117">
        <v>41807.362920039173</v>
      </c>
      <c r="Y28" s="117">
        <v>42360.027657849452</v>
      </c>
      <c r="Z28" s="117">
        <v>42889.892943843202</v>
      </c>
      <c r="AA28" s="117">
        <v>0.7</v>
      </c>
    </row>
    <row r="29" spans="2:27" s="98" customFormat="1" ht="27.95" customHeight="1" x14ac:dyDescent="0.2">
      <c r="B29" s="121"/>
      <c r="C29" s="111"/>
      <c r="D29" s="117">
        <v>97.977299885238509</v>
      </c>
      <c r="E29" s="117">
        <v>98.002583636673023</v>
      </c>
      <c r="F29" s="117">
        <v>98.027867388107552</v>
      </c>
      <c r="G29" s="117">
        <v>98.078434890976567</v>
      </c>
      <c r="H29" s="117">
        <v>98.179569896714654</v>
      </c>
      <c r="I29" s="117">
        <v>98.280704902452726</v>
      </c>
      <c r="J29" s="117">
        <v>98.381839908190798</v>
      </c>
      <c r="K29" s="117">
        <v>98.482974913928871</v>
      </c>
      <c r="L29" s="117">
        <v>98.584109919666957</v>
      </c>
      <c r="M29" s="117">
        <v>98.68524492540503</v>
      </c>
      <c r="N29" s="117">
        <v>98.786379931143102</v>
      </c>
      <c r="O29" s="117">
        <v>98.887514936881189</v>
      </c>
      <c r="P29" s="117">
        <v>98.988649942619261</v>
      </c>
      <c r="Q29" s="117">
        <v>99.089784948357334</v>
      </c>
      <c r="R29" s="117">
        <v>99.190919954095406</v>
      </c>
      <c r="S29" s="117">
        <v>99.292054959833479</v>
      </c>
      <c r="T29" s="117">
        <v>99.393189965571551</v>
      </c>
      <c r="U29" s="117">
        <v>99.494324971309638</v>
      </c>
      <c r="V29" s="117">
        <v>99.595459977047696</v>
      </c>
      <c r="W29" s="117">
        <v>99.696594982785783</v>
      </c>
      <c r="X29" s="117">
        <v>99.797729988523855</v>
      </c>
      <c r="Y29" s="117">
        <v>99.898864994261928</v>
      </c>
      <c r="Z29" s="117">
        <v>100</v>
      </c>
      <c r="AA29" s="117">
        <v>0</v>
      </c>
    </row>
    <row r="30" spans="2:27" s="98" customFormat="1" ht="27.95" customHeight="1" x14ac:dyDescent="0.2">
      <c r="B30" s="119" t="s">
        <v>55</v>
      </c>
      <c r="C30" s="117">
        <v>230.02141321904972</v>
      </c>
      <c r="D30" s="117">
        <v>230.02141321904972</v>
      </c>
      <c r="E30" s="117">
        <v>229.8086455538116</v>
      </c>
      <c r="F30" s="117">
        <v>229.59587788857348</v>
      </c>
      <c r="G30" s="117">
        <v>229.17034255809725</v>
      </c>
      <c r="H30" s="117">
        <v>228.31927189714474</v>
      </c>
      <c r="I30" s="117">
        <v>227.46820123619227</v>
      </c>
      <c r="J30" s="117">
        <v>226.61713057523977</v>
      </c>
      <c r="K30" s="117">
        <v>225.7660599142873</v>
      </c>
      <c r="L30" s="117">
        <v>224.9149892533348</v>
      </c>
      <c r="M30" s="117">
        <v>224.06391859238232</v>
      </c>
      <c r="N30" s="117">
        <v>223.21284793142982</v>
      </c>
      <c r="O30" s="117">
        <v>222.36177727047735</v>
      </c>
      <c r="P30" s="117">
        <v>221.51070660952485</v>
      </c>
      <c r="Q30" s="117">
        <v>220.65963594857237</v>
      </c>
      <c r="R30" s="117">
        <v>219.8085652876199</v>
      </c>
      <c r="S30" s="117">
        <v>218.9574946266674</v>
      </c>
      <c r="T30" s="117">
        <v>218.10642396571492</v>
      </c>
      <c r="U30" s="117">
        <v>217.25535330476242</v>
      </c>
      <c r="V30" s="117">
        <v>216.40428264380995</v>
      </c>
      <c r="W30" s="117">
        <v>215.55321198285745</v>
      </c>
      <c r="X30" s="117">
        <v>214.70214132190497</v>
      </c>
      <c r="Y30" s="117">
        <v>213.85107066095247</v>
      </c>
      <c r="Z30" s="117">
        <v>213</v>
      </c>
      <c r="AA30" s="117" t="s">
        <v>41</v>
      </c>
    </row>
    <row r="31" spans="2:27" s="98" customFormat="1" ht="27.75" customHeight="1" x14ac:dyDescent="0.2">
      <c r="B31" s="119" t="s">
        <v>56</v>
      </c>
      <c r="C31" s="117"/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0.6</v>
      </c>
    </row>
    <row r="32" spans="2:27" s="98" customFormat="1" ht="27.95" customHeight="1" x14ac:dyDescent="0.2">
      <c r="B32" s="120"/>
      <c r="C32" s="117"/>
      <c r="D32" s="117">
        <v>107.99127381176044</v>
      </c>
      <c r="E32" s="117">
        <v>107.89138288911342</v>
      </c>
      <c r="F32" s="117">
        <v>107.79149196646642</v>
      </c>
      <c r="G32" s="117">
        <v>107.59171012117241</v>
      </c>
      <c r="H32" s="117">
        <v>107.19214643058439</v>
      </c>
      <c r="I32" s="117">
        <v>106.79258273999636</v>
      </c>
      <c r="J32" s="117">
        <v>106.39301904940834</v>
      </c>
      <c r="K32" s="117">
        <v>105.99345535882033</v>
      </c>
      <c r="L32" s="117">
        <v>105.5938916682323</v>
      </c>
      <c r="M32" s="117">
        <v>105.19432797764428</v>
      </c>
      <c r="N32" s="117">
        <v>104.79476428705625</v>
      </c>
      <c r="O32" s="117">
        <v>104.39520059646823</v>
      </c>
      <c r="P32" s="117">
        <v>103.9956369058802</v>
      </c>
      <c r="Q32" s="117">
        <v>103.59607321529218</v>
      </c>
      <c r="R32" s="117">
        <v>103.19650952470418</v>
      </c>
      <c r="S32" s="117">
        <v>102.79694583411616</v>
      </c>
      <c r="T32" s="117">
        <v>102.39738214352813</v>
      </c>
      <c r="U32" s="117">
        <v>101.99781845294011</v>
      </c>
      <c r="V32" s="117">
        <v>101.5982547623521</v>
      </c>
      <c r="W32" s="117">
        <v>101.19869107176407</v>
      </c>
      <c r="X32" s="117">
        <v>100.79912738117605</v>
      </c>
      <c r="Y32" s="117">
        <v>100.39956369058802</v>
      </c>
      <c r="Z32" s="117">
        <v>100</v>
      </c>
      <c r="AA32" s="117" t="s">
        <v>4</v>
      </c>
    </row>
    <row r="33" spans="2:27" s="98" customFormat="1" ht="27.95" customHeight="1" x14ac:dyDescent="0.2">
      <c r="B33" s="119" t="s">
        <v>57</v>
      </c>
      <c r="C33" s="117">
        <v>123.37259090159115</v>
      </c>
      <c r="D33" s="117">
        <v>123.37259090159115</v>
      </c>
      <c r="E33" s="117">
        <v>124.49293351532127</v>
      </c>
      <c r="F33" s="117">
        <v>125.61327612905137</v>
      </c>
      <c r="G33" s="117">
        <v>127.85396135651159</v>
      </c>
      <c r="H33" s="117">
        <v>132.33533181143204</v>
      </c>
      <c r="I33" s="117">
        <v>136.81670226635248</v>
      </c>
      <c r="J33" s="117">
        <v>141.29807272127292</v>
      </c>
      <c r="K33" s="117">
        <v>145.77944317619335</v>
      </c>
      <c r="L33" s="117">
        <v>150.26081363111382</v>
      </c>
      <c r="M33" s="117">
        <v>154.74218408603426</v>
      </c>
      <c r="N33" s="117">
        <v>159.22355454095469</v>
      </c>
      <c r="O33" s="117">
        <v>163.70492499587513</v>
      </c>
      <c r="P33" s="117">
        <v>168.18629545079557</v>
      </c>
      <c r="Q33" s="117">
        <v>172.66766590571604</v>
      </c>
      <c r="R33" s="117">
        <v>177.14903636063644</v>
      </c>
      <c r="S33" s="117">
        <v>181.63040681555691</v>
      </c>
      <c r="T33" s="117">
        <v>186.11177727047735</v>
      </c>
      <c r="U33" s="117">
        <v>190.59314772539778</v>
      </c>
      <c r="V33" s="117">
        <v>195.07451818031825</v>
      </c>
      <c r="W33" s="117">
        <v>199.55588863523866</v>
      </c>
      <c r="X33" s="117">
        <v>204.03725909015913</v>
      </c>
      <c r="Y33" s="117">
        <v>208.51862954507953</v>
      </c>
      <c r="Z33" s="117">
        <v>213</v>
      </c>
      <c r="AA33" s="117" t="s">
        <v>41</v>
      </c>
    </row>
    <row r="34" spans="2:27" s="98" customFormat="1" ht="27.95" customHeight="1" x14ac:dyDescent="0.2">
      <c r="B34" s="119" t="s">
        <v>58</v>
      </c>
      <c r="C34" s="117"/>
      <c r="D34" s="117">
        <v>0</v>
      </c>
      <c r="E34" s="117">
        <v>43150.051484164331</v>
      </c>
      <c r="F34" s="117">
        <v>51326.157114486537</v>
      </c>
      <c r="G34" s="117">
        <v>60942.281322050549</v>
      </c>
      <c r="H34" s="117">
        <v>72100.512259840689</v>
      </c>
      <c r="I34" s="117">
        <v>79314.16767532067</v>
      </c>
      <c r="J34" s="117">
        <v>84687.197838646127</v>
      </c>
      <c r="K34" s="117">
        <v>88958.654891092519</v>
      </c>
      <c r="L34" s="117">
        <v>92484.248210046717</v>
      </c>
      <c r="M34" s="117">
        <v>95465.57085638291</v>
      </c>
      <c r="N34" s="117">
        <v>98029.202272220573</v>
      </c>
      <c r="O34" s="117">
        <v>100260.46565997563</v>
      </c>
      <c r="P34" s="117">
        <v>102219.96378181163</v>
      </c>
      <c r="Q34" s="117">
        <v>103952.51222593576</v>
      </c>
      <c r="R34" s="117">
        <v>105492.33402750868</v>
      </c>
      <c r="S34" s="117">
        <v>106866.25910781011</v>
      </c>
      <c r="T34" s="117">
        <v>108095.78817733664</v>
      </c>
      <c r="U34" s="117">
        <v>109198.47579272171</v>
      </c>
      <c r="V34" s="117">
        <v>110188.88720068664</v>
      </c>
      <c r="W34" s="117">
        <v>111079.27849826297</v>
      </c>
      <c r="X34" s="117">
        <v>111880.09151174474</v>
      </c>
      <c r="Y34" s="117">
        <v>112600.32121996071</v>
      </c>
      <c r="Z34" s="117">
        <v>113247.79341207683</v>
      </c>
      <c r="AA34" s="117">
        <v>1.1000000000000001</v>
      </c>
    </row>
    <row r="35" spans="2:27" s="98" customFormat="1" ht="27.95" customHeight="1" x14ac:dyDescent="0.2">
      <c r="B35" s="121"/>
      <c r="C35" s="111"/>
      <c r="D35" s="117">
        <v>57.92140417915077</v>
      </c>
      <c r="E35" s="117">
        <v>58.447386626911388</v>
      </c>
      <c r="F35" s="117">
        <v>58.973369074672007</v>
      </c>
      <c r="G35" s="117">
        <v>60.025333970193238</v>
      </c>
      <c r="H35" s="117">
        <v>62.129263761235698</v>
      </c>
      <c r="I35" s="117">
        <v>64.233193552278152</v>
      </c>
      <c r="J35" s="117">
        <v>66.337123343320613</v>
      </c>
      <c r="K35" s="117">
        <v>68.441053134363074</v>
      </c>
      <c r="L35" s="117">
        <v>70.544982925405549</v>
      </c>
      <c r="M35" s="117">
        <v>72.64891271644801</v>
      </c>
      <c r="N35" s="117">
        <v>74.75284250749047</v>
      </c>
      <c r="O35" s="117">
        <v>76.856772298532931</v>
      </c>
      <c r="P35" s="117">
        <v>78.960702089575392</v>
      </c>
      <c r="Q35" s="117">
        <v>81.064631880617853</v>
      </c>
      <c r="R35" s="117">
        <v>83.168561671660299</v>
      </c>
      <c r="S35" s="117">
        <v>85.272491462702774</v>
      </c>
      <c r="T35" s="117">
        <v>87.376421253745235</v>
      </c>
      <c r="U35" s="117">
        <v>89.480351044787682</v>
      </c>
      <c r="V35" s="117">
        <v>91.584280835830171</v>
      </c>
      <c r="W35" s="117">
        <v>93.688210626872618</v>
      </c>
      <c r="X35" s="117">
        <v>95.792140417915078</v>
      </c>
      <c r="Y35" s="117">
        <v>97.896070208957525</v>
      </c>
      <c r="Z35" s="117">
        <v>100</v>
      </c>
      <c r="AA35" s="117">
        <v>0</v>
      </c>
    </row>
    <row r="36" spans="2:27" s="98" customFormat="1" ht="27.95" customHeight="1" x14ac:dyDescent="0.2">
      <c r="B36" s="121"/>
      <c r="C36" s="111"/>
      <c r="D36" s="121"/>
      <c r="E36" s="122"/>
      <c r="F36" s="111"/>
      <c r="G36" s="123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</row>
    <row r="37" spans="2:27" ht="27.95" customHeight="1" x14ac:dyDescent="0.25">
      <c r="B37" s="109" t="s">
        <v>59</v>
      </c>
      <c r="C37" s="111"/>
      <c r="D37" s="111"/>
      <c r="E37" s="124"/>
      <c r="F37" s="109" t="s">
        <v>60</v>
      </c>
      <c r="G37" s="109" t="s">
        <v>61</v>
      </c>
      <c r="H37" s="109" t="s">
        <v>62</v>
      </c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</row>
    <row r="38" spans="2:27" ht="27.95" customHeight="1" x14ac:dyDescent="0.25">
      <c r="B38" s="125" t="s">
        <v>63</v>
      </c>
      <c r="C38" s="126">
        <v>90000</v>
      </c>
      <c r="D38" s="127">
        <v>84.037558685446015</v>
      </c>
      <c r="E38" s="124"/>
      <c r="F38" s="125">
        <v>3.9540000000000002</v>
      </c>
      <c r="G38" s="128">
        <v>90000</v>
      </c>
      <c r="H38" s="125">
        <v>179</v>
      </c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</row>
    <row r="39" spans="2:27" ht="27.95" customHeight="1" x14ac:dyDescent="0.25">
      <c r="B39" s="125" t="s">
        <v>64</v>
      </c>
      <c r="C39" s="126">
        <v>100800.00000000001</v>
      </c>
      <c r="D39" s="127">
        <v>100</v>
      </c>
      <c r="E39" s="124"/>
      <c r="F39" s="109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</row>
    <row r="40" spans="2:27" ht="27.95" customHeight="1" x14ac:dyDescent="0.25">
      <c r="B40" s="125" t="s">
        <v>65</v>
      </c>
      <c r="C40" s="129">
        <v>100</v>
      </c>
      <c r="D40" s="129">
        <v>100</v>
      </c>
      <c r="E40" s="124"/>
      <c r="F40" s="125" t="s">
        <v>65</v>
      </c>
      <c r="G40" s="130">
        <v>213</v>
      </c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</row>
    <row r="41" spans="2:27" ht="27.95" customHeight="1" x14ac:dyDescent="0.25">
      <c r="B41" s="125" t="s">
        <v>66</v>
      </c>
      <c r="C41" s="129">
        <v>20.187793427230048</v>
      </c>
      <c r="D41" s="129">
        <v>20.187793427230048</v>
      </c>
      <c r="E41" s="124"/>
      <c r="F41" s="125" t="s">
        <v>66</v>
      </c>
      <c r="G41" s="125">
        <v>43</v>
      </c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</row>
    <row r="42" spans="2:27" ht="27.95" customHeight="1" x14ac:dyDescent="0.25">
      <c r="B42" s="125" t="s">
        <v>62</v>
      </c>
      <c r="C42" s="129">
        <v>84.037558685446015</v>
      </c>
      <c r="D42" s="129">
        <v>84.037558685446015</v>
      </c>
      <c r="E42" s="124"/>
      <c r="F42" s="125" t="s">
        <v>67</v>
      </c>
      <c r="G42" s="131">
        <v>170</v>
      </c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</row>
    <row r="43" spans="2:27" ht="27.95" customHeight="1" x14ac:dyDescent="0.25">
      <c r="B43" s="125" t="s">
        <v>68</v>
      </c>
      <c r="C43" s="132">
        <v>0</v>
      </c>
      <c r="D43" s="126">
        <v>180000.00000000003</v>
      </c>
      <c r="E43" s="124"/>
      <c r="F43" s="125" t="s">
        <v>69</v>
      </c>
      <c r="G43" s="131">
        <v>100</v>
      </c>
      <c r="H43" s="131">
        <v>100</v>
      </c>
      <c r="I43" s="133" t="s">
        <v>70</v>
      </c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</row>
    <row r="44" spans="2:27" ht="27.95" customHeight="1" x14ac:dyDescent="0.25">
      <c r="B44" s="125" t="s">
        <v>71</v>
      </c>
      <c r="C44" s="129">
        <v>170.42253521126759</v>
      </c>
      <c r="D44" s="127">
        <v>170.42253521126759</v>
      </c>
      <c r="E44" s="124"/>
      <c r="F44" s="125" t="s">
        <v>72</v>
      </c>
      <c r="G44" s="131">
        <v>46.948356807511736</v>
      </c>
      <c r="H44" s="131">
        <v>46.948356807511736</v>
      </c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</row>
    <row r="45" spans="2:27" ht="27.95" customHeight="1" x14ac:dyDescent="0.25">
      <c r="B45" s="125" t="s">
        <v>73</v>
      </c>
      <c r="C45" s="129">
        <v>10.093896713615024</v>
      </c>
      <c r="D45" s="132">
        <v>9000</v>
      </c>
      <c r="E45" s="124"/>
      <c r="F45" s="125" t="s">
        <v>74</v>
      </c>
      <c r="G45" s="131">
        <v>20.187793427230048</v>
      </c>
      <c r="H45" s="128">
        <v>0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</row>
    <row r="46" spans="2:27" ht="27.95" customHeight="1" x14ac:dyDescent="0.25">
      <c r="B46" s="125" t="s">
        <v>67</v>
      </c>
      <c r="C46" s="129">
        <v>60.093896713615024</v>
      </c>
      <c r="D46" s="132">
        <v>9000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</row>
    <row r="47" spans="2:27" ht="27.95" customHeight="1" x14ac:dyDescent="0.25">
      <c r="B47" s="125" t="s">
        <v>75</v>
      </c>
      <c r="C47" s="129">
        <v>135.21126760563379</v>
      </c>
      <c r="D47" s="132">
        <v>9000</v>
      </c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</row>
    <row r="48" spans="2:27" ht="27.95" customHeight="1" x14ac:dyDescent="0.25"/>
    <row r="49" s="97" customFormat="1" ht="15" hidden="1" customHeight="1" x14ac:dyDescent="0.25"/>
    <row r="50" s="97" customFormat="1" ht="15" hidden="1" customHeight="1" x14ac:dyDescent="0.25"/>
    <row r="51" s="97" customFormat="1" ht="15" hidden="1" customHeight="1" x14ac:dyDescent="0.25"/>
    <row r="52" s="97" customFormat="1" ht="15" hidden="1" customHeight="1" x14ac:dyDescent="0.25"/>
    <row r="53" s="97" customFormat="1" ht="15" hidden="1" customHeight="1" x14ac:dyDescent="0.25"/>
    <row r="54" s="97" customFormat="1" ht="15" hidden="1" customHeight="1" x14ac:dyDescent="0.25"/>
    <row r="55" s="97" customFormat="1" ht="15" hidden="1" customHeight="1" x14ac:dyDescent="0.25"/>
    <row r="56" s="97" customFormat="1" ht="15" hidden="1" customHeight="1" x14ac:dyDescent="0.25"/>
    <row r="57" s="97" customFormat="1" ht="15" hidden="1" customHeight="1" x14ac:dyDescent="0.25"/>
    <row r="58" s="97" customFormat="1" ht="15" hidden="1" customHeight="1" x14ac:dyDescent="0.25"/>
    <row r="59" s="97" customFormat="1" ht="15" hidden="1" customHeight="1" x14ac:dyDescent="0.25"/>
    <row r="60" s="97" customFormat="1" ht="15" hidden="1" customHeight="1" x14ac:dyDescent="0.25"/>
    <row r="61" s="97" customFormat="1" ht="15" hidden="1" customHeight="1" x14ac:dyDescent="0.25"/>
    <row r="62" s="97" customFormat="1" ht="15" hidden="1" customHeight="1" x14ac:dyDescent="0.25"/>
    <row r="63" s="97" customFormat="1" ht="15" hidden="1" customHeight="1" x14ac:dyDescent="0.25"/>
    <row r="64" s="97" customFormat="1" ht="15" hidden="1" customHeight="1" x14ac:dyDescent="0.25"/>
    <row r="65" s="97" customFormat="1" ht="15" hidden="1" customHeight="1" x14ac:dyDescent="0.25"/>
    <row r="66" s="97" customFormat="1" ht="15" hidden="1" customHeight="1" x14ac:dyDescent="0.25"/>
    <row r="67" s="97" customFormat="1" ht="15" hidden="1" customHeight="1" x14ac:dyDescent="0.25"/>
    <row r="68" s="97" customFormat="1" ht="15" hidden="1" customHeight="1" x14ac:dyDescent="0.25"/>
    <row r="69" s="97" customFormat="1" ht="15" hidden="1" customHeight="1" x14ac:dyDescent="0.25"/>
    <row r="70" s="97" customFormat="1" ht="15" hidden="1" customHeight="1" x14ac:dyDescent="0.25"/>
    <row r="71" s="97" customFormat="1" ht="15" hidden="1" customHeight="1" x14ac:dyDescent="0.25"/>
    <row r="72" s="97" customFormat="1" ht="15" hidden="1" customHeight="1" x14ac:dyDescent="0.25"/>
    <row r="73" s="97" customFormat="1" ht="15" hidden="1" customHeight="1" x14ac:dyDescent="0.25"/>
    <row r="74" s="97" customFormat="1" ht="15" hidden="1" customHeight="1" x14ac:dyDescent="0.25"/>
    <row r="75" s="97" customFormat="1" ht="15" hidden="1" customHeight="1" x14ac:dyDescent="0.25"/>
    <row r="76" s="97" customFormat="1" ht="15" hidden="1" customHeight="1" x14ac:dyDescent="0.25"/>
    <row r="77" s="97" customFormat="1" ht="15" hidden="1" customHeight="1" x14ac:dyDescent="0.25"/>
    <row r="78" s="97" customFormat="1" ht="15" hidden="1" customHeight="1" x14ac:dyDescent="0.25"/>
    <row r="79" s="97" customFormat="1" ht="15" hidden="1" customHeight="1" x14ac:dyDescent="0.25"/>
    <row r="80" s="97" customFormat="1" ht="15" hidden="1" customHeight="1" x14ac:dyDescent="0.25"/>
  </sheetData>
  <sheetProtection algorithmName="SHA-512" hashValue="YuuVvWOFZOmVxl33fYevFNNadFBxL6vNN7BO/tANtWm/wUYccXSoBaUDxSAT+PmsCTEsqFGgmjRca9wGj5qn9Q==" saltValue="CTMLylBapD5v2nfE9kSUN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Prijs -Prijsstelling</vt:lpstr>
      <vt:lpstr>BPK-Grafiek </vt:lpstr>
      <vt:lpstr>DATA</vt:lpstr>
      <vt:lpstr>'Prijs -Prijsstelling'!Afdrukbereik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Matthijs A.M. van Marle</dc:creator>
  <cp:lastModifiedBy>Anne Matthijs A.M. van Marle</cp:lastModifiedBy>
  <dcterms:created xsi:type="dcterms:W3CDTF">2023-08-24T13:39:57Z</dcterms:created>
  <dcterms:modified xsi:type="dcterms:W3CDTF">2023-09-25T09:16:10Z</dcterms:modified>
</cp:coreProperties>
</file>