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1 ZeBra en LiGe/Projecten LiGe en Zebra 2021/9635_Tactisch inkoper_OGVO_LH/04. Afvalverwerking/4.D Nota van Inlichtingen 4/"/>
    </mc:Choice>
  </mc:AlternateContent>
  <xr:revisionPtr revIDLastSave="557" documentId="8_{748F179E-C2D4-4B26-A3D4-3D240A18A191}" xr6:coauthVersionLast="47" xr6:coauthVersionMax="47" xr10:uidLastSave="{C6EED3F0-4C11-4B1D-9416-2CA71AE8A652}"/>
  <bookViews>
    <workbookView xWindow="-120" yWindow="-120" windowWidth="29040" windowHeight="15720" xr2:uid="{00000000-000D-0000-FFFF-FFFF00000000}"/>
  </bookViews>
  <sheets>
    <sheet name="Prijzenblad Afval 18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zJy1rlZHZ8MQinhPCM5SPHikejXkH1E5BUZiN7xosP8="/>
    </ext>
  </extLst>
</workbook>
</file>

<file path=xl/calcChain.xml><?xml version="1.0" encoding="utf-8"?>
<calcChain xmlns="http://schemas.openxmlformats.org/spreadsheetml/2006/main">
  <c r="Q49" i="1" l="1"/>
  <c r="F70" i="1" s="1"/>
  <c r="O47" i="1"/>
  <c r="O46" i="1"/>
  <c r="O45" i="1"/>
  <c r="Q37" i="1"/>
  <c r="Q23" i="1"/>
  <c r="O19" i="1"/>
  <c r="O43" i="1"/>
  <c r="O16" i="1"/>
  <c r="O8" i="1"/>
  <c r="O12" i="1"/>
  <c r="O10" i="1"/>
  <c r="O11" i="1"/>
  <c r="O9" i="1"/>
  <c r="O42" i="1"/>
  <c r="H19" i="1"/>
  <c r="H47" i="1"/>
  <c r="H46" i="1"/>
  <c r="H45" i="1"/>
  <c r="O33" i="1"/>
  <c r="O32" i="1"/>
  <c r="O31" i="1"/>
  <c r="O30" i="1"/>
  <c r="O29" i="1"/>
  <c r="O28" i="1"/>
  <c r="O21" i="1"/>
  <c r="O17" i="1"/>
  <c r="O15" i="1"/>
  <c r="O14" i="1"/>
  <c r="O13" i="1"/>
  <c r="R11" i="1"/>
  <c r="R8" i="1"/>
  <c r="R45" i="1"/>
  <c r="R44" i="1"/>
  <c r="R30" i="1"/>
  <c r="R19" i="1"/>
  <c r="R15" i="1"/>
  <c r="R14" i="1"/>
  <c r="R13" i="1"/>
  <c r="R12" i="1"/>
  <c r="R10" i="1"/>
  <c r="Q67" i="1"/>
  <c r="H44" i="1"/>
  <c r="H28" i="1"/>
  <c r="H29" i="1"/>
  <c r="H30" i="1"/>
  <c r="H31" i="1"/>
  <c r="H32" i="1"/>
  <c r="O34" i="1"/>
  <c r="O35" i="1"/>
  <c r="K32" i="1"/>
  <c r="H8" i="1"/>
  <c r="H9" i="1"/>
  <c r="H10" i="1"/>
  <c r="H11" i="1"/>
  <c r="H12" i="1"/>
  <c r="H13" i="1"/>
  <c r="H14" i="1"/>
  <c r="H15" i="1"/>
  <c r="H16" i="1"/>
  <c r="H17" i="1"/>
  <c r="H18" i="1"/>
  <c r="H20" i="1"/>
  <c r="H21" i="1"/>
  <c r="O18" i="1"/>
  <c r="O20" i="1"/>
  <c r="K8" i="1"/>
  <c r="K17" i="1"/>
  <c r="K18" i="1"/>
  <c r="K21" i="1"/>
</calcChain>
</file>

<file path=xl/sharedStrings.xml><?xml version="1.0" encoding="utf-8"?>
<sst xmlns="http://schemas.openxmlformats.org/spreadsheetml/2006/main" count="319" uniqueCount="108">
  <si>
    <t>Lediging</t>
  </si>
  <si>
    <t>Valuas College</t>
  </si>
  <si>
    <t>Restafval (dagelijks)</t>
  </si>
  <si>
    <t>rolcontainer</t>
  </si>
  <si>
    <t>Restafval</t>
  </si>
  <si>
    <t>660 liter</t>
  </si>
  <si>
    <t>Papier en karton</t>
  </si>
  <si>
    <t>1x per week</t>
  </si>
  <si>
    <t>240 liter</t>
  </si>
  <si>
    <t>Vertrouwelijk papier</t>
  </si>
  <si>
    <t>500 liter</t>
  </si>
  <si>
    <t>Glas</t>
  </si>
  <si>
    <t>Perscontainer</t>
  </si>
  <si>
    <t>20m3</t>
  </si>
  <si>
    <t>perscontainer</t>
  </si>
  <si>
    <t>Afroep</t>
  </si>
  <si>
    <t>1 keer per week</t>
  </si>
  <si>
    <t>1100 liter</t>
  </si>
  <si>
    <t>Blariacum</t>
  </si>
  <si>
    <t>2500 liter</t>
  </si>
  <si>
    <t>2x per week</t>
  </si>
  <si>
    <t>Den Hulster</t>
  </si>
  <si>
    <t>5000 liter</t>
  </si>
  <si>
    <t>semi-ondergrondse container</t>
  </si>
  <si>
    <t>Eigendom OGVO</t>
  </si>
  <si>
    <t>Incidentele huur</t>
  </si>
  <si>
    <t>Afmeting</t>
  </si>
  <si>
    <t>€ per maand</t>
  </si>
  <si>
    <t>op afroep</t>
  </si>
  <si>
    <t>Portaalcontainer</t>
  </si>
  <si>
    <t>6m3</t>
  </si>
  <si>
    <t>Vacuumwagen spoelwater lab</t>
  </si>
  <si>
    <t>Swill</t>
  </si>
  <si>
    <t>120 liter</t>
  </si>
  <si>
    <t>afroep</t>
  </si>
  <si>
    <t xml:space="preserve">Puin </t>
  </si>
  <si>
    <t>3m3</t>
  </si>
  <si>
    <t>Type</t>
  </si>
  <si>
    <t>portaalcontainer</t>
  </si>
  <si>
    <t>20 m3</t>
  </si>
  <si>
    <t>Verpakt gevaarlijk afval</t>
  </si>
  <si>
    <t>1 x per week</t>
  </si>
  <si>
    <t>4x in 2023 uitgaande van 67,50 kg per lediging</t>
  </si>
  <si>
    <t>5 liter</t>
  </si>
  <si>
    <t>10 liter</t>
  </si>
  <si>
    <t>60 liter</t>
  </si>
  <si>
    <t>Verpakt afval gevaarlijk</t>
  </si>
  <si>
    <t xml:space="preserve">Restafval </t>
  </si>
  <si>
    <t>210 Liter</t>
  </si>
  <si>
    <t>Hout</t>
  </si>
  <si>
    <t>0,7 ton per lediging</t>
  </si>
  <si>
    <t>Huurkosten</t>
  </si>
  <si>
    <t>Per maand</t>
  </si>
  <si>
    <t>Prijs verwerking op basis van</t>
  </si>
  <si>
    <t>Kosten plaatsing</t>
  </si>
  <si>
    <t>per maand</t>
  </si>
  <si>
    <t>per jaar</t>
  </si>
  <si>
    <t>nvt</t>
  </si>
  <si>
    <t>Totale kosten plaatsing</t>
  </si>
  <si>
    <t>Vacuumwagen ADR uitgerust per uur (incl. 1 machinist)</t>
  </si>
  <si>
    <t>12,75 uur</t>
  </si>
  <si>
    <t>3x in 2023 uitgaande van 1746 per lediging gemiddeld</t>
  </si>
  <si>
    <t>Totaalkosten Valuas College obv gegevens 2023</t>
  </si>
  <si>
    <t>aantal  containers</t>
  </si>
  <si>
    <t>Levering prijs per stuk</t>
  </si>
  <si>
    <t>Totaalkosten Blariacum College obv gegevens 2023</t>
  </si>
  <si>
    <t>Vergeefse rit</t>
  </si>
  <si>
    <t>€ per rit</t>
  </si>
  <si>
    <t>Totaalkosten College Den Hulster obv gegevens 2023</t>
  </si>
  <si>
    <t>Totaalkosten Incidentele huur</t>
  </si>
  <si>
    <t>Eenheid Huurkosten</t>
  </si>
  <si>
    <t>Totaalprijs Inschrijfprijs voor één jaar</t>
  </si>
  <si>
    <t>Instructie:
Inschrijver dient enkel de groene velden in te vullen.
Het geel gearceerde veld betreft de Inschrijfprijs.</t>
  </si>
  <si>
    <t>Inschrijver</t>
  </si>
  <si>
    <t>Rechtsgeldig vertegenwoordiger</t>
  </si>
  <si>
    <t>Datum</t>
  </si>
  <si>
    <t>Toelichtingenveld</t>
  </si>
  <si>
    <t>Indien van toepassing</t>
  </si>
  <si>
    <t>€ plaatsingskosten</t>
  </si>
  <si>
    <t>Perscontainer - Restafval (dagelijks)</t>
  </si>
  <si>
    <t>6x in 2023. Gemiddeld 175 kg per lediging</t>
  </si>
  <si>
    <t>3x in 2023. Gemiddeld 38 kg per lediging</t>
  </si>
  <si>
    <t>4x in 2023. Gemiddeld 38kg per lediging</t>
  </si>
  <si>
    <t>Prijs transport en verwerking</t>
  </si>
  <si>
    <t>Tarief per kg/ton verwerking</t>
  </si>
  <si>
    <t>Koopverpakking gevaarlijke afvalstromen</t>
  </si>
  <si>
    <t>5L</t>
  </si>
  <si>
    <t>10L</t>
  </si>
  <si>
    <t>60L</t>
  </si>
  <si>
    <t>Koop</t>
  </si>
  <si>
    <t>4x in 2023. Uitgaande van 8185kg per lediging gemiddeld</t>
  </si>
  <si>
    <t>9x in 2023. Uitgaande van 45 per lediging</t>
  </si>
  <si>
    <t>5x in 2023. Uitgaande van 85 kg per lediging</t>
  </si>
  <si>
    <t>24x in 2023. Uitgaande van 670 per lediging gemiddeld</t>
  </si>
  <si>
    <t>1 keer per 2 weken</t>
  </si>
  <si>
    <t>42x in 2023. Uitgaande van 149 gemiddeld</t>
  </si>
  <si>
    <t xml:space="preserve">42x in 2023. </t>
  </si>
  <si>
    <t>Aantal kilo per jaar</t>
  </si>
  <si>
    <t>84x in 2023. Uitgaande van gemiddeld 89kg</t>
  </si>
  <si>
    <t>3x in 2023. Uitgaande van 7340kg per lediging</t>
  </si>
  <si>
    <t>Bijlage 3 Prijzenblad Herziene versie d.d. 18 april 2024</t>
  </si>
  <si>
    <t>Aantal ledigingen per jaar</t>
  </si>
  <si>
    <t>159x in 2023. Uitgaande van 171,6 kg per lediging</t>
  </si>
  <si>
    <t>67x in 2023. Uitgaande van 209 kg per lediging</t>
  </si>
  <si>
    <t>159x in 2023</t>
  </si>
  <si>
    <t>67x in 2023</t>
  </si>
  <si>
    <t>24x in 2023. Uitgaande van 2232 kg per lediging</t>
  </si>
  <si>
    <t>Tarief per transport/lediging per container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</si>
</sst>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aptos narrow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FF9900"/>
      <name val="Calibri"/>
      <family val="2"/>
    </font>
    <font>
      <sz val="11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14"/>
      <color rgb="FFFF0000"/>
      <name val="Calibri"/>
      <family val="2"/>
    </font>
    <font>
      <strike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BE9F7"/>
        <bgColor rgb="FFDBE9F7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BE9F7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1" xfId="0" applyFont="1" applyBorder="1"/>
    <xf numFmtId="0" fontId="3" fillId="0" borderId="1" xfId="0" applyFont="1" applyBorder="1"/>
    <xf numFmtId="0" fontId="1" fillId="2" borderId="3" xfId="0" applyFont="1" applyFill="1" applyBorder="1"/>
    <xf numFmtId="44" fontId="1" fillId="0" borderId="3" xfId="0" applyNumberFormat="1" applyFont="1" applyBorder="1"/>
    <xf numFmtId="0" fontId="1" fillId="0" borderId="3" xfId="0" applyFont="1" applyBorder="1"/>
    <xf numFmtId="0" fontId="1" fillId="2" borderId="2" xfId="0" applyFont="1" applyFill="1" applyBorder="1"/>
    <xf numFmtId="44" fontId="1" fillId="0" borderId="2" xfId="0" applyNumberFormat="1" applyFont="1" applyBorder="1"/>
    <xf numFmtId="0" fontId="1" fillId="0" borderId="2" xfId="0" applyFont="1" applyBorder="1"/>
    <xf numFmtId="0" fontId="4" fillId="0" borderId="1" xfId="0" applyFont="1" applyBorder="1"/>
    <xf numFmtId="0" fontId="1" fillId="0" borderId="4" xfId="0" applyFont="1" applyBorder="1"/>
    <xf numFmtId="44" fontId="1" fillId="0" borderId="6" xfId="0" applyNumberFormat="1" applyFont="1" applyBorder="1"/>
    <xf numFmtId="0" fontId="4" fillId="0" borderId="2" xfId="0" applyFont="1" applyBorder="1"/>
    <xf numFmtId="44" fontId="1" fillId="0" borderId="5" xfId="0" applyNumberFormat="1" applyFont="1" applyBorder="1"/>
    <xf numFmtId="0" fontId="4" fillId="0" borderId="0" xfId="0" applyFont="1"/>
    <xf numFmtId="0" fontId="1" fillId="0" borderId="6" xfId="0" applyFont="1" applyBorder="1"/>
    <xf numFmtId="44" fontId="1" fillId="0" borderId="7" xfId="0" applyNumberFormat="1" applyFont="1" applyBorder="1"/>
    <xf numFmtId="0" fontId="1" fillId="0" borderId="8" xfId="0" applyFont="1" applyBorder="1"/>
    <xf numFmtId="44" fontId="1" fillId="0" borderId="2" xfId="1" applyFont="1" applyBorder="1"/>
    <xf numFmtId="44" fontId="1" fillId="0" borderId="9" xfId="0" applyNumberFormat="1" applyFont="1" applyBorder="1"/>
    <xf numFmtId="44" fontId="1" fillId="0" borderId="2" xfId="1" applyFont="1" applyFill="1" applyBorder="1"/>
    <xf numFmtId="0" fontId="2" fillId="0" borderId="2" xfId="0" applyFont="1" applyBorder="1"/>
    <xf numFmtId="164" fontId="1" fillId="0" borderId="2" xfId="0" applyNumberFormat="1" applyFont="1" applyBorder="1"/>
    <xf numFmtId="0" fontId="6" fillId="2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5" borderId="0" xfId="0" applyFont="1" applyFill="1"/>
    <xf numFmtId="44" fontId="6" fillId="5" borderId="0" xfId="0" applyNumberFormat="1" applyFont="1" applyFill="1"/>
    <xf numFmtId="44" fontId="1" fillId="0" borderId="3" xfId="1" applyFont="1" applyBorder="1"/>
    <xf numFmtId="164" fontId="1" fillId="0" borderId="0" xfId="0" applyNumberFormat="1" applyFont="1"/>
    <xf numFmtId="164" fontId="6" fillId="5" borderId="0" xfId="0" applyNumberFormat="1" applyFont="1" applyFill="1"/>
    <xf numFmtId="0" fontId="6" fillId="0" borderId="0" xfId="0" applyFont="1"/>
    <xf numFmtId="44" fontId="6" fillId="0" borderId="0" xfId="0" applyNumberFormat="1" applyFont="1"/>
    <xf numFmtId="0" fontId="1" fillId="0" borderId="10" xfId="0" applyFont="1" applyBorder="1"/>
    <xf numFmtId="164" fontId="1" fillId="0" borderId="7" xfId="0" applyNumberFormat="1" applyFont="1" applyBorder="1"/>
    <xf numFmtId="0" fontId="1" fillId="2" borderId="10" xfId="0" applyFont="1" applyFill="1" applyBorder="1"/>
    <xf numFmtId="44" fontId="1" fillId="0" borderId="12" xfId="0" applyNumberFormat="1" applyFont="1" applyBorder="1"/>
    <xf numFmtId="0" fontId="1" fillId="0" borderId="12" xfId="0" applyFont="1" applyBorder="1"/>
    <xf numFmtId="44" fontId="1" fillId="3" borderId="0" xfId="0" applyNumberFormat="1" applyFont="1" applyFill="1"/>
    <xf numFmtId="44" fontId="1" fillId="4" borderId="1" xfId="1" applyFont="1" applyFill="1" applyBorder="1" applyProtection="1">
      <protection locked="0"/>
    </xf>
    <xf numFmtId="44" fontId="1" fillId="4" borderId="4" xfId="1" applyFont="1" applyFill="1" applyBorder="1" applyProtection="1">
      <protection locked="0"/>
    </xf>
    <xf numFmtId="44" fontId="1" fillId="4" borderId="2" xfId="1" applyFont="1" applyFill="1" applyBorder="1" applyProtection="1">
      <protection locked="0"/>
    </xf>
    <xf numFmtId="44" fontId="1" fillId="4" borderId="6" xfId="1" applyFont="1" applyFill="1" applyBorder="1" applyProtection="1">
      <protection locked="0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8" fillId="0" borderId="0" xfId="0" applyFont="1"/>
    <xf numFmtId="0" fontId="1" fillId="4" borderId="1" xfId="0" applyFont="1" applyFill="1" applyBorder="1"/>
    <xf numFmtId="44" fontId="1" fillId="4" borderId="2" xfId="0" applyNumberFormat="1" applyFont="1" applyFill="1" applyBorder="1"/>
    <xf numFmtId="44" fontId="1" fillId="4" borderId="6" xfId="0" applyNumberFormat="1" applyFont="1" applyFill="1" applyBorder="1"/>
    <xf numFmtId="0" fontId="1" fillId="4" borderId="6" xfId="0" applyFont="1" applyFill="1" applyBorder="1"/>
    <xf numFmtId="0" fontId="1" fillId="4" borderId="2" xfId="0" applyFont="1" applyFill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44" fontId="1" fillId="0" borderId="0" xfId="0" applyNumberFormat="1" applyFont="1"/>
    <xf numFmtId="0" fontId="4" fillId="0" borderId="2" xfId="0" applyFont="1" applyBorder="1" applyAlignment="1">
      <alignment horizontal="center"/>
    </xf>
    <xf numFmtId="44" fontId="1" fillId="0" borderId="2" xfId="1" applyFont="1" applyFill="1" applyBorder="1" applyProtection="1">
      <protection locked="0"/>
    </xf>
    <xf numFmtId="164" fontId="6" fillId="5" borderId="0" xfId="1" applyNumberFormat="1" applyFont="1" applyFill="1"/>
    <xf numFmtId="0" fontId="1" fillId="0" borderId="13" xfId="0" applyFont="1" applyBorder="1"/>
    <xf numFmtId="0" fontId="7" fillId="0" borderId="1" xfId="0" applyFont="1" applyBorder="1"/>
    <xf numFmtId="0" fontId="7" fillId="0" borderId="2" xfId="0" applyFont="1" applyBorder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6" fillId="6" borderId="7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vertical="top" wrapText="1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0" fillId="0" borderId="11" xfId="0" applyFont="1" applyBorder="1"/>
    <xf numFmtId="0" fontId="10" fillId="0" borderId="1" xfId="0" applyFont="1" applyBorder="1"/>
    <xf numFmtId="0" fontId="10" fillId="0" borderId="0" xfId="0" applyFont="1"/>
    <xf numFmtId="44" fontId="10" fillId="0" borderId="3" xfId="1" applyFont="1" applyBorder="1"/>
    <xf numFmtId="0" fontId="10" fillId="0" borderId="2" xfId="0" applyFont="1" applyBorder="1"/>
    <xf numFmtId="44" fontId="10" fillId="0" borderId="2" xfId="0" applyNumberFormat="1" applyFont="1" applyBorder="1"/>
    <xf numFmtId="44" fontId="10" fillId="0" borderId="12" xfId="0" applyNumberFormat="1" applyFont="1" applyBorder="1"/>
    <xf numFmtId="0" fontId="10" fillId="0" borderId="2" xfId="0" applyFont="1" applyBorder="1" applyAlignment="1">
      <alignment horizontal="center"/>
    </xf>
    <xf numFmtId="44" fontId="10" fillId="0" borderId="1" xfId="1" applyFont="1" applyFill="1" applyBorder="1" applyProtection="1">
      <protection locked="0"/>
    </xf>
    <xf numFmtId="0" fontId="10" fillId="0" borderId="2" xfId="0" applyFont="1" applyFill="1" applyBorder="1"/>
    <xf numFmtId="44" fontId="10" fillId="0" borderId="2" xfId="1" applyFont="1" applyFill="1" applyBorder="1" applyProtection="1">
      <protection locked="0"/>
    </xf>
    <xf numFmtId="44" fontId="1" fillId="0" borderId="2" xfId="0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DBE9F7"/>
      <color rgb="FFBAECF0"/>
      <color rgb="FFB8F2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</xdr:colOff>
      <xdr:row>0</xdr:row>
      <xdr:rowOff>261938</xdr:rowOff>
    </xdr:from>
    <xdr:to>
      <xdr:col>4</xdr:col>
      <xdr:colOff>384810</xdr:colOff>
      <xdr:row>0</xdr:row>
      <xdr:rowOff>604838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B632CFCC-307C-4B25-19B9-433177D0905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23875" y="261938"/>
          <a:ext cx="2867025" cy="34290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999"/>
  <sheetViews>
    <sheetView showGridLines="0" tabSelected="1" zoomScale="60" zoomScaleNormal="60" workbookViewId="0">
      <selection activeCell="T56" sqref="T56"/>
    </sheetView>
  </sheetViews>
  <sheetFormatPr defaultColWidth="12.5703125" defaultRowHeight="15" customHeight="1" x14ac:dyDescent="0.25"/>
  <cols>
    <col min="1" max="1" width="7.5703125" style="1" customWidth="1"/>
    <col min="2" max="2" width="27" style="1" customWidth="1"/>
    <col min="3" max="3" width="10.5703125" style="1" customWidth="1"/>
    <col min="4" max="4" width="13.28515625" style="1" hidden="1" customWidth="1"/>
    <col min="5" max="6" width="21.140625" style="1" customWidth="1"/>
    <col min="7" max="7" width="13" style="1" customWidth="1"/>
    <col min="8" max="8" width="18.5703125" style="1" bestFit="1" customWidth="1"/>
    <col min="9" max="11" width="18.5703125" style="1" customWidth="1"/>
    <col min="12" max="13" width="20.85546875" style="1" customWidth="1"/>
    <col min="14" max="14" width="26.5703125" style="1" customWidth="1"/>
    <col min="15" max="15" width="19.42578125" style="1" customWidth="1"/>
    <col min="16" max="16" width="63" style="1" customWidth="1"/>
    <col min="17" max="17" width="21" style="1" customWidth="1"/>
    <col min="18" max="18" width="18.28515625" style="1" customWidth="1"/>
    <col min="19" max="19" width="14.85546875" style="1" customWidth="1"/>
    <col min="20" max="33" width="7.5703125" style="1" customWidth="1"/>
    <col min="34" max="16384" width="12.5703125" style="1"/>
  </cols>
  <sheetData>
    <row r="1" spans="2:18" ht="52.5" customHeight="1" x14ac:dyDescent="0.25"/>
    <row r="2" spans="2:18" ht="21" customHeight="1" x14ac:dyDescent="0.25">
      <c r="B2" s="63" t="s">
        <v>100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2:18" ht="45" customHeight="1" x14ac:dyDescent="0.25">
      <c r="B3" s="64" t="s">
        <v>72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6" spans="2:18" x14ac:dyDescent="0.25">
      <c r="B6" s="25" t="s">
        <v>1</v>
      </c>
      <c r="C6" s="2"/>
      <c r="D6" s="2"/>
      <c r="E6" s="2"/>
      <c r="F6" s="2"/>
      <c r="G6" s="2"/>
      <c r="H6" s="5"/>
      <c r="I6" s="8"/>
      <c r="J6" s="8"/>
      <c r="K6" s="8"/>
      <c r="L6" s="8"/>
      <c r="M6" s="8"/>
      <c r="N6" s="8"/>
      <c r="O6" s="8"/>
      <c r="P6" s="8"/>
      <c r="Q6" s="8"/>
      <c r="R6" s="8"/>
    </row>
    <row r="7" spans="2:18" ht="57" customHeight="1" x14ac:dyDescent="0.25">
      <c r="B7" s="26"/>
      <c r="C7" s="26"/>
      <c r="D7" s="26"/>
      <c r="E7" s="26" t="s">
        <v>51</v>
      </c>
      <c r="F7" s="26" t="s">
        <v>70</v>
      </c>
      <c r="G7" s="26" t="s">
        <v>63</v>
      </c>
      <c r="H7" s="26" t="s">
        <v>51</v>
      </c>
      <c r="I7" s="27" t="s">
        <v>70</v>
      </c>
      <c r="J7" s="27" t="s">
        <v>54</v>
      </c>
      <c r="K7" s="27" t="s">
        <v>58</v>
      </c>
      <c r="L7" s="27" t="s">
        <v>0</v>
      </c>
      <c r="M7" s="27" t="s">
        <v>107</v>
      </c>
      <c r="N7" s="27" t="s">
        <v>84</v>
      </c>
      <c r="O7" s="27" t="s">
        <v>83</v>
      </c>
      <c r="P7" s="27" t="s">
        <v>53</v>
      </c>
      <c r="Q7" s="27" t="s">
        <v>101</v>
      </c>
      <c r="R7" s="27" t="s">
        <v>97</v>
      </c>
    </row>
    <row r="8" spans="2:18" x14ac:dyDescent="0.25">
      <c r="B8" s="3" t="s">
        <v>79</v>
      </c>
      <c r="C8" s="3" t="s">
        <v>13</v>
      </c>
      <c r="D8" s="3" t="s">
        <v>14</v>
      </c>
      <c r="E8" s="41"/>
      <c r="F8" s="3" t="s">
        <v>55</v>
      </c>
      <c r="G8" s="3">
        <v>1</v>
      </c>
      <c r="H8" s="6">
        <f>E8*12*G8</f>
        <v>0</v>
      </c>
      <c r="I8" s="9" t="s">
        <v>56</v>
      </c>
      <c r="J8" s="43"/>
      <c r="K8" s="22">
        <f>J8*G8</f>
        <v>0</v>
      </c>
      <c r="L8" s="9" t="s">
        <v>28</v>
      </c>
      <c r="M8" s="49"/>
      <c r="N8" s="43"/>
      <c r="O8" s="9">
        <f>(M8*Q8)+(N8*R8)</f>
        <v>0</v>
      </c>
      <c r="P8" s="9" t="s">
        <v>90</v>
      </c>
      <c r="Q8" s="54">
        <v>4</v>
      </c>
      <c r="R8" s="54">
        <f>8185*4</f>
        <v>32740</v>
      </c>
    </row>
    <row r="9" spans="2:18" x14ac:dyDescent="0.25">
      <c r="B9" s="3" t="s">
        <v>2</v>
      </c>
      <c r="C9" s="3" t="s">
        <v>5</v>
      </c>
      <c r="D9" s="3" t="s">
        <v>3</v>
      </c>
      <c r="E9" s="41"/>
      <c r="F9" s="3" t="s">
        <v>55</v>
      </c>
      <c r="G9" s="3">
        <v>2</v>
      </c>
      <c r="H9" s="6">
        <f t="shared" ref="H9:H18" si="0">E9*12*G9</f>
        <v>0</v>
      </c>
      <c r="I9" s="9" t="s">
        <v>56</v>
      </c>
      <c r="J9" s="9"/>
      <c r="K9" s="9"/>
      <c r="L9" s="83" t="s">
        <v>57</v>
      </c>
      <c r="M9" s="49"/>
      <c r="N9" s="9" t="s">
        <v>57</v>
      </c>
      <c r="O9" s="9">
        <f>(M9*Q9)</f>
        <v>0</v>
      </c>
      <c r="P9" s="9" t="s">
        <v>57</v>
      </c>
      <c r="Q9" s="54">
        <v>1</v>
      </c>
      <c r="R9" s="54"/>
    </row>
    <row r="10" spans="2:18" x14ac:dyDescent="0.25">
      <c r="B10" s="3" t="s">
        <v>6</v>
      </c>
      <c r="C10" s="3" t="s">
        <v>5</v>
      </c>
      <c r="D10" s="3" t="s">
        <v>3</v>
      </c>
      <c r="E10" s="41"/>
      <c r="F10" s="3" t="s">
        <v>55</v>
      </c>
      <c r="G10" s="3">
        <v>11</v>
      </c>
      <c r="H10" s="6">
        <f t="shared" si="0"/>
        <v>0</v>
      </c>
      <c r="I10" s="9" t="s">
        <v>56</v>
      </c>
      <c r="J10" s="9"/>
      <c r="K10" s="9"/>
      <c r="L10" s="9" t="s">
        <v>94</v>
      </c>
      <c r="M10" s="49"/>
      <c r="N10" s="43"/>
      <c r="O10" s="9">
        <f>(M10*Q10)+(N10*R10)</f>
        <v>0</v>
      </c>
      <c r="P10" s="9" t="s">
        <v>93</v>
      </c>
      <c r="Q10" s="54">
        <v>24</v>
      </c>
      <c r="R10" s="54">
        <f>670*24</f>
        <v>16080</v>
      </c>
    </row>
    <row r="11" spans="2:18" x14ac:dyDescent="0.25">
      <c r="B11" s="3" t="s">
        <v>6</v>
      </c>
      <c r="C11" s="3" t="s">
        <v>8</v>
      </c>
      <c r="D11" s="3" t="s">
        <v>3</v>
      </c>
      <c r="E11" s="41"/>
      <c r="F11" s="3" t="s">
        <v>55</v>
      </c>
      <c r="G11" s="3">
        <v>6</v>
      </c>
      <c r="H11" s="6">
        <f t="shared" si="0"/>
        <v>0</v>
      </c>
      <c r="I11" s="9" t="s">
        <v>56</v>
      </c>
      <c r="J11" s="9"/>
      <c r="K11" s="9"/>
      <c r="L11" s="9" t="s">
        <v>16</v>
      </c>
      <c r="M11" s="49"/>
      <c r="N11" s="43"/>
      <c r="O11" s="9">
        <f>(M11*Q11)+(N11*R11)</f>
        <v>0</v>
      </c>
      <c r="P11" s="9" t="s">
        <v>95</v>
      </c>
      <c r="Q11" s="54">
        <v>42</v>
      </c>
      <c r="R11" s="54">
        <f>149*42</f>
        <v>6258</v>
      </c>
    </row>
    <row r="12" spans="2:18" x14ac:dyDescent="0.25">
      <c r="B12" s="3" t="s">
        <v>6</v>
      </c>
      <c r="C12" s="3" t="s">
        <v>17</v>
      </c>
      <c r="D12" s="3" t="s">
        <v>3</v>
      </c>
      <c r="E12" s="41"/>
      <c r="F12" s="3" t="s">
        <v>55</v>
      </c>
      <c r="G12" s="3">
        <v>1</v>
      </c>
      <c r="H12" s="6">
        <f t="shared" si="0"/>
        <v>0</v>
      </c>
      <c r="I12" s="9" t="s">
        <v>56</v>
      </c>
      <c r="J12" s="9"/>
      <c r="K12" s="9"/>
      <c r="L12" s="9" t="s">
        <v>28</v>
      </c>
      <c r="M12" s="49"/>
      <c r="N12" s="43"/>
      <c r="O12" s="9">
        <f>(M12*Q12)+(N12*R12)</f>
        <v>0</v>
      </c>
      <c r="P12" s="9" t="s">
        <v>91</v>
      </c>
      <c r="Q12" s="54">
        <v>9</v>
      </c>
      <c r="R12" s="54">
        <f>9*45</f>
        <v>405</v>
      </c>
    </row>
    <row r="13" spans="2:18" x14ac:dyDescent="0.25">
      <c r="B13" s="3" t="s">
        <v>9</v>
      </c>
      <c r="C13" s="3" t="s">
        <v>8</v>
      </c>
      <c r="D13" s="3" t="s">
        <v>3</v>
      </c>
      <c r="E13" s="41"/>
      <c r="F13" s="3" t="s">
        <v>55</v>
      </c>
      <c r="G13" s="3">
        <v>1</v>
      </c>
      <c r="H13" s="6">
        <f t="shared" si="0"/>
        <v>0</v>
      </c>
      <c r="I13" s="9" t="s">
        <v>56</v>
      </c>
      <c r="J13" s="9"/>
      <c r="K13" s="9"/>
      <c r="L13" s="9" t="s">
        <v>28</v>
      </c>
      <c r="M13" s="49"/>
      <c r="N13" s="57"/>
      <c r="O13" s="9">
        <f>(M13*Q13)</f>
        <v>0</v>
      </c>
      <c r="P13" s="9" t="s">
        <v>81</v>
      </c>
      <c r="Q13" s="54">
        <v>3</v>
      </c>
      <c r="R13" s="54">
        <f>3*38</f>
        <v>114</v>
      </c>
    </row>
    <row r="14" spans="2:18" x14ac:dyDescent="0.25">
      <c r="B14" s="3" t="s">
        <v>9</v>
      </c>
      <c r="C14" s="3" t="s">
        <v>10</v>
      </c>
      <c r="D14" s="3" t="s">
        <v>3</v>
      </c>
      <c r="E14" s="41"/>
      <c r="F14" s="3" t="s">
        <v>55</v>
      </c>
      <c r="G14" s="3">
        <v>3</v>
      </c>
      <c r="H14" s="6">
        <f t="shared" si="0"/>
        <v>0</v>
      </c>
      <c r="I14" s="9" t="s">
        <v>56</v>
      </c>
      <c r="J14" s="9"/>
      <c r="K14" s="9"/>
      <c r="L14" s="9" t="s">
        <v>28</v>
      </c>
      <c r="M14" s="49"/>
      <c r="N14" s="57"/>
      <c r="O14" s="9">
        <f>(M14*Q14)</f>
        <v>0</v>
      </c>
      <c r="P14" s="9" t="s">
        <v>80</v>
      </c>
      <c r="Q14" s="54">
        <v>6</v>
      </c>
      <c r="R14" s="54">
        <f>6*175</f>
        <v>1050</v>
      </c>
    </row>
    <row r="15" spans="2:18" x14ac:dyDescent="0.25">
      <c r="B15" s="12" t="s">
        <v>11</v>
      </c>
      <c r="C15" s="12" t="s">
        <v>5</v>
      </c>
      <c r="D15" s="12" t="s">
        <v>3</v>
      </c>
      <c r="E15" s="42"/>
      <c r="F15" s="12" t="s">
        <v>55</v>
      </c>
      <c r="G15" s="12">
        <v>1</v>
      </c>
      <c r="H15" s="15">
        <f t="shared" si="0"/>
        <v>0</v>
      </c>
      <c r="I15" s="9" t="s">
        <v>56</v>
      </c>
      <c r="J15" s="9"/>
      <c r="K15" s="9"/>
      <c r="L15" s="13" t="s">
        <v>28</v>
      </c>
      <c r="M15" s="50"/>
      <c r="N15" s="44"/>
      <c r="O15" s="9">
        <f>(M15*Q15)+(N15*R15)</f>
        <v>0</v>
      </c>
      <c r="P15" s="9" t="s">
        <v>92</v>
      </c>
      <c r="Q15" s="54">
        <v>5</v>
      </c>
      <c r="R15" s="54">
        <f>5*85</f>
        <v>425</v>
      </c>
    </row>
    <row r="16" spans="2:18" x14ac:dyDescent="0.25">
      <c r="B16" s="10" t="s">
        <v>11</v>
      </c>
      <c r="C16" s="10" t="s">
        <v>8</v>
      </c>
      <c r="D16" s="10" t="s">
        <v>3</v>
      </c>
      <c r="E16" s="43"/>
      <c r="F16" s="10" t="s">
        <v>55</v>
      </c>
      <c r="G16" s="10">
        <v>10</v>
      </c>
      <c r="H16" s="18">
        <f t="shared" si="0"/>
        <v>0</v>
      </c>
      <c r="I16" s="10" t="s">
        <v>56</v>
      </c>
      <c r="J16" s="9"/>
      <c r="K16" s="9"/>
      <c r="L16" s="9" t="s">
        <v>28</v>
      </c>
      <c r="M16" s="49"/>
      <c r="N16" s="9" t="s">
        <v>57</v>
      </c>
      <c r="O16" s="9">
        <f>(M16*Q16)</f>
        <v>0</v>
      </c>
      <c r="P16" s="9" t="s">
        <v>57</v>
      </c>
      <c r="Q16" s="54">
        <v>1</v>
      </c>
      <c r="R16" s="54"/>
    </row>
    <row r="17" spans="2:18" x14ac:dyDescent="0.25">
      <c r="B17" s="10" t="s">
        <v>29</v>
      </c>
      <c r="C17" s="10" t="s">
        <v>36</v>
      </c>
      <c r="D17" s="10"/>
      <c r="E17" s="43"/>
      <c r="F17" s="10" t="s">
        <v>55</v>
      </c>
      <c r="G17" s="10">
        <v>1</v>
      </c>
      <c r="H17" s="18">
        <f t="shared" si="0"/>
        <v>0</v>
      </c>
      <c r="I17" s="10" t="s">
        <v>56</v>
      </c>
      <c r="J17" s="43"/>
      <c r="K17" s="22">
        <f>J17*G17</f>
        <v>0</v>
      </c>
      <c r="L17" s="9" t="s">
        <v>28</v>
      </c>
      <c r="M17" s="49"/>
      <c r="N17" s="9" t="s">
        <v>57</v>
      </c>
      <c r="O17" s="9">
        <f>(M17*Q17)</f>
        <v>0</v>
      </c>
      <c r="P17" s="9" t="s">
        <v>57</v>
      </c>
      <c r="Q17" s="54">
        <v>1</v>
      </c>
      <c r="R17" s="54"/>
    </row>
    <row r="18" spans="2:18" x14ac:dyDescent="0.25">
      <c r="B18" s="23" t="s">
        <v>29</v>
      </c>
      <c r="C18" s="10" t="s">
        <v>30</v>
      </c>
      <c r="D18" s="10" t="s">
        <v>29</v>
      </c>
      <c r="E18" s="43"/>
      <c r="F18" s="10" t="s">
        <v>55</v>
      </c>
      <c r="G18" s="10">
        <v>2</v>
      </c>
      <c r="H18" s="9">
        <f t="shared" si="0"/>
        <v>0</v>
      </c>
      <c r="I18" s="10" t="s">
        <v>56</v>
      </c>
      <c r="J18" s="43"/>
      <c r="K18" s="22">
        <f>J18*G18</f>
        <v>0</v>
      </c>
      <c r="L18" s="9" t="s">
        <v>28</v>
      </c>
      <c r="M18" s="49"/>
      <c r="N18" s="9" t="s">
        <v>57</v>
      </c>
      <c r="O18" s="9">
        <f>(M18*Q18)</f>
        <v>0</v>
      </c>
      <c r="P18" s="9" t="s">
        <v>57</v>
      </c>
      <c r="Q18" s="54">
        <v>1</v>
      </c>
      <c r="R18" s="54"/>
    </row>
    <row r="19" spans="2:18" x14ac:dyDescent="0.25">
      <c r="B19" s="19" t="s">
        <v>31</v>
      </c>
      <c r="C19" s="19"/>
      <c r="D19" s="19"/>
      <c r="E19" s="43"/>
      <c r="F19" s="19" t="s">
        <v>59</v>
      </c>
      <c r="G19" s="19">
        <v>1</v>
      </c>
      <c r="H19" s="21">
        <f>E19*12.75*G19</f>
        <v>0</v>
      </c>
      <c r="I19" s="19" t="s">
        <v>60</v>
      </c>
      <c r="J19" s="19"/>
      <c r="K19" s="19"/>
      <c r="L19" s="19" t="s">
        <v>34</v>
      </c>
      <c r="M19" s="19"/>
      <c r="N19" s="44"/>
      <c r="O19" s="9">
        <f>N19*R19</f>
        <v>0</v>
      </c>
      <c r="P19" s="10" t="s">
        <v>61</v>
      </c>
      <c r="Q19" s="54">
        <v>3</v>
      </c>
      <c r="R19" s="54">
        <f>1746*3</f>
        <v>5238</v>
      </c>
    </row>
    <row r="20" spans="2:18" x14ac:dyDescent="0.25">
      <c r="B20" s="17" t="s">
        <v>32</v>
      </c>
      <c r="C20" s="17" t="s">
        <v>33</v>
      </c>
      <c r="D20" s="17" t="s">
        <v>3</v>
      </c>
      <c r="E20" s="44"/>
      <c r="F20" s="17" t="s">
        <v>55</v>
      </c>
      <c r="G20" s="17">
        <v>2</v>
      </c>
      <c r="H20" s="15">
        <f>E20*12*G20</f>
        <v>0</v>
      </c>
      <c r="I20" s="17" t="s">
        <v>56</v>
      </c>
      <c r="J20" s="17"/>
      <c r="K20" s="17"/>
      <c r="L20" s="17" t="s">
        <v>34</v>
      </c>
      <c r="M20" s="51"/>
      <c r="N20" s="17" t="s">
        <v>57</v>
      </c>
      <c r="O20" s="9">
        <f>(M20*Q20)</f>
        <v>0</v>
      </c>
      <c r="P20" s="10" t="s">
        <v>57</v>
      </c>
      <c r="Q20" s="54">
        <v>1</v>
      </c>
      <c r="R20" s="54"/>
    </row>
    <row r="21" spans="2:18" x14ac:dyDescent="0.25">
      <c r="B21" s="10" t="s">
        <v>49</v>
      </c>
      <c r="C21" s="10" t="s">
        <v>30</v>
      </c>
      <c r="D21" s="10"/>
      <c r="E21" s="43"/>
      <c r="F21" s="10" t="s">
        <v>52</v>
      </c>
      <c r="G21" s="10">
        <v>4</v>
      </c>
      <c r="H21" s="20">
        <f>E21*G21</f>
        <v>0</v>
      </c>
      <c r="I21" s="10" t="s">
        <v>52</v>
      </c>
      <c r="J21" s="43"/>
      <c r="K21" s="22">
        <f>J21*G21</f>
        <v>0</v>
      </c>
      <c r="L21" s="10" t="s">
        <v>28</v>
      </c>
      <c r="M21" s="52"/>
      <c r="N21" s="43"/>
      <c r="O21" s="9">
        <f>(M21*Q21)+(N21*R21)</f>
        <v>0</v>
      </c>
      <c r="P21" s="10" t="s">
        <v>50</v>
      </c>
      <c r="Q21" s="54">
        <v>1</v>
      </c>
      <c r="R21" s="54">
        <v>700</v>
      </c>
    </row>
    <row r="22" spans="2:18" x14ac:dyDescent="0.25">
      <c r="B22" s="47"/>
      <c r="C22" s="47"/>
      <c r="O22" s="55"/>
    </row>
    <row r="23" spans="2:18" ht="15" customHeight="1" x14ac:dyDescent="0.25">
      <c r="B23" s="47"/>
      <c r="C23" s="47"/>
      <c r="O23" s="55"/>
      <c r="P23" s="28" t="s">
        <v>62</v>
      </c>
      <c r="Q23" s="29">
        <f>SUM(H8:H21)+SUM(O8:O21)+K8+K17+K18+K21</f>
        <v>0</v>
      </c>
    </row>
    <row r="24" spans="2:18" ht="15.75" customHeight="1" x14ac:dyDescent="0.25">
      <c r="B24" s="47"/>
      <c r="C24" s="47"/>
      <c r="O24" s="55"/>
    </row>
    <row r="25" spans="2:18" ht="15.75" customHeight="1" x14ac:dyDescent="0.25">
      <c r="O25" s="55"/>
    </row>
    <row r="26" spans="2:18" ht="15.75" customHeight="1" x14ac:dyDescent="0.25">
      <c r="B26" s="2" t="s">
        <v>18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5"/>
      <c r="O26" s="5"/>
      <c r="P26" s="8"/>
      <c r="Q26" s="8"/>
      <c r="R26" s="8"/>
    </row>
    <row r="27" spans="2:18" ht="54.75" customHeight="1" x14ac:dyDescent="0.25">
      <c r="B27" s="26"/>
      <c r="C27" s="26"/>
      <c r="D27" s="26"/>
      <c r="E27" s="26" t="s">
        <v>51</v>
      </c>
      <c r="F27" s="26" t="s">
        <v>70</v>
      </c>
      <c r="G27" s="26" t="s">
        <v>63</v>
      </c>
      <c r="H27" s="26" t="s">
        <v>51</v>
      </c>
      <c r="I27" s="27" t="s">
        <v>70</v>
      </c>
      <c r="J27" s="27" t="s">
        <v>54</v>
      </c>
      <c r="K27" s="27" t="s">
        <v>58</v>
      </c>
      <c r="L27" s="27" t="s">
        <v>0</v>
      </c>
      <c r="M27" s="27" t="s">
        <v>107</v>
      </c>
      <c r="N27" s="27" t="s">
        <v>84</v>
      </c>
      <c r="O27" s="27" t="s">
        <v>83</v>
      </c>
      <c r="P27" s="27" t="s">
        <v>53</v>
      </c>
      <c r="Q27" s="27" t="s">
        <v>101</v>
      </c>
      <c r="R27" s="27" t="s">
        <v>97</v>
      </c>
    </row>
    <row r="28" spans="2:18" ht="15.75" customHeight="1" x14ac:dyDescent="0.25">
      <c r="B28" s="3" t="s">
        <v>2</v>
      </c>
      <c r="C28" s="3" t="s">
        <v>5</v>
      </c>
      <c r="D28" s="3" t="s">
        <v>3</v>
      </c>
      <c r="E28" s="41"/>
      <c r="F28" s="3" t="s">
        <v>55</v>
      </c>
      <c r="G28" s="7">
        <v>5</v>
      </c>
      <c r="H28" s="20">
        <f>E28*12*G28</f>
        <v>0</v>
      </c>
      <c r="I28" s="10" t="s">
        <v>56</v>
      </c>
      <c r="J28" s="10"/>
      <c r="K28" s="10"/>
      <c r="L28" s="10" t="s">
        <v>57</v>
      </c>
      <c r="M28" s="52"/>
      <c r="N28" s="10" t="s">
        <v>57</v>
      </c>
      <c r="O28" s="9">
        <f>(M28*Q28)</f>
        <v>0</v>
      </c>
      <c r="P28" s="10" t="s">
        <v>57</v>
      </c>
      <c r="Q28" s="46">
        <v>1</v>
      </c>
      <c r="R28" s="46"/>
    </row>
    <row r="29" spans="2:18" ht="15.75" customHeight="1" x14ac:dyDescent="0.25">
      <c r="B29" s="3" t="s">
        <v>6</v>
      </c>
      <c r="C29" s="3" t="s">
        <v>19</v>
      </c>
      <c r="D29" s="3" t="s">
        <v>3</v>
      </c>
      <c r="E29" s="41"/>
      <c r="F29" s="3" t="s">
        <v>55</v>
      </c>
      <c r="G29" s="7">
        <v>1</v>
      </c>
      <c r="H29" s="20">
        <f>E29*12*G29</f>
        <v>0</v>
      </c>
      <c r="I29" s="10" t="s">
        <v>56</v>
      </c>
      <c r="J29" s="10"/>
      <c r="K29" s="10"/>
      <c r="L29" s="10" t="s">
        <v>20</v>
      </c>
      <c r="M29" s="52"/>
      <c r="N29" s="43"/>
      <c r="O29" s="9">
        <f>(M29*Q29)+(N29*R29)</f>
        <v>0</v>
      </c>
      <c r="P29" s="10" t="s">
        <v>98</v>
      </c>
      <c r="Q29" s="56">
        <v>84</v>
      </c>
      <c r="R29" s="46">
        <v>7520</v>
      </c>
    </row>
    <row r="30" spans="2:18" ht="15.75" customHeight="1" x14ac:dyDescent="0.25">
      <c r="B30" s="3" t="s">
        <v>6</v>
      </c>
      <c r="C30" s="3" t="s">
        <v>17</v>
      </c>
      <c r="D30" s="3" t="s">
        <v>3</v>
      </c>
      <c r="E30" s="41"/>
      <c r="F30" s="3" t="s">
        <v>55</v>
      </c>
      <c r="G30" s="7">
        <v>1</v>
      </c>
      <c r="H30" s="20">
        <f>E30*12*G30</f>
        <v>0</v>
      </c>
      <c r="I30" s="10" t="s">
        <v>56</v>
      </c>
      <c r="J30" s="10"/>
      <c r="K30" s="10"/>
      <c r="L30" s="10" t="s">
        <v>15</v>
      </c>
      <c r="M30" s="52"/>
      <c r="N30" s="43"/>
      <c r="O30" s="9">
        <f>(M30*Q30)+(N30*R30)</f>
        <v>0</v>
      </c>
      <c r="P30" s="9" t="s">
        <v>42</v>
      </c>
      <c r="Q30" s="56">
        <v>4</v>
      </c>
      <c r="R30" s="46">
        <f>67.5*4</f>
        <v>270</v>
      </c>
    </row>
    <row r="31" spans="2:18" ht="15.75" customHeight="1" x14ac:dyDescent="0.25">
      <c r="B31" s="3" t="s">
        <v>9</v>
      </c>
      <c r="C31" s="3" t="s">
        <v>8</v>
      </c>
      <c r="D31" s="3" t="s">
        <v>3</v>
      </c>
      <c r="E31" s="41"/>
      <c r="F31" s="3" t="s">
        <v>55</v>
      </c>
      <c r="G31" s="7">
        <v>2</v>
      </c>
      <c r="H31" s="20">
        <f>E31*12*G31</f>
        <v>0</v>
      </c>
      <c r="I31" s="10" t="s">
        <v>56</v>
      </c>
      <c r="J31" s="10"/>
      <c r="K31" s="10"/>
      <c r="L31" s="10" t="s">
        <v>41</v>
      </c>
      <c r="M31" s="52"/>
      <c r="N31" s="57"/>
      <c r="O31" s="9">
        <f>(M31*Q31)</f>
        <v>0</v>
      </c>
      <c r="P31" s="10" t="s">
        <v>96</v>
      </c>
      <c r="Q31" s="62">
        <v>42</v>
      </c>
      <c r="R31" s="46"/>
    </row>
    <row r="32" spans="2:18" ht="17.25" customHeight="1" x14ac:dyDescent="0.25">
      <c r="B32" s="45" t="s">
        <v>79</v>
      </c>
      <c r="C32" s="3" t="s">
        <v>39</v>
      </c>
      <c r="D32" s="3" t="s">
        <v>12</v>
      </c>
      <c r="E32" s="41"/>
      <c r="F32" s="3" t="s">
        <v>55</v>
      </c>
      <c r="G32" s="7">
        <v>1</v>
      </c>
      <c r="H32" s="20">
        <f>E32*12*G32</f>
        <v>0</v>
      </c>
      <c r="I32" s="10" t="s">
        <v>56</v>
      </c>
      <c r="J32" s="43"/>
      <c r="K32" s="22">
        <f>J32*G32</f>
        <v>0</v>
      </c>
      <c r="L32" s="10" t="s">
        <v>15</v>
      </c>
      <c r="M32" s="52"/>
      <c r="N32" s="43"/>
      <c r="O32" s="9">
        <f>(M32*Q32)+(N32*R32)</f>
        <v>0</v>
      </c>
      <c r="P32" s="10" t="s">
        <v>99</v>
      </c>
      <c r="Q32" s="56">
        <v>3</v>
      </c>
      <c r="R32" s="46">
        <v>22020</v>
      </c>
    </row>
    <row r="33" spans="2:19" ht="17.25" customHeight="1" x14ac:dyDescent="0.25">
      <c r="B33" s="14" t="s">
        <v>40</v>
      </c>
      <c r="C33" s="14" t="s">
        <v>43</v>
      </c>
      <c r="D33" s="10"/>
      <c r="E33" s="24">
        <v>0</v>
      </c>
      <c r="F33" s="10" t="s">
        <v>57</v>
      </c>
      <c r="G33" s="10">
        <v>4</v>
      </c>
      <c r="H33" s="24">
        <v>0</v>
      </c>
      <c r="I33" s="10" t="s">
        <v>57</v>
      </c>
      <c r="J33" s="10"/>
      <c r="K33" s="10"/>
      <c r="L33" s="10" t="s">
        <v>15</v>
      </c>
      <c r="M33" s="52"/>
      <c r="N33" s="43"/>
      <c r="O33" s="9">
        <f>(M33*Q33)+(N33*R33)</f>
        <v>0</v>
      </c>
      <c r="P33" s="10" t="s">
        <v>64</v>
      </c>
      <c r="Q33" s="46">
        <v>1</v>
      </c>
      <c r="R33" s="46">
        <v>5</v>
      </c>
    </row>
    <row r="34" spans="2:19" ht="17.25" customHeight="1" x14ac:dyDescent="0.25">
      <c r="B34" s="14" t="s">
        <v>40</v>
      </c>
      <c r="C34" s="14" t="s">
        <v>44</v>
      </c>
      <c r="D34" s="10"/>
      <c r="E34" s="31">
        <v>0</v>
      </c>
      <c r="F34" s="10" t="s">
        <v>57</v>
      </c>
      <c r="G34" s="10">
        <v>4</v>
      </c>
      <c r="H34" s="31">
        <v>0</v>
      </c>
      <c r="I34" s="10" t="s">
        <v>57</v>
      </c>
      <c r="J34" s="10"/>
      <c r="K34" s="10"/>
      <c r="L34" s="10" t="s">
        <v>15</v>
      </c>
      <c r="M34" s="52"/>
      <c r="N34" s="43"/>
      <c r="O34" s="9">
        <f t="shared" ref="O34:O35" si="1">(M34*Q34)+(N34*R34)</f>
        <v>0</v>
      </c>
      <c r="P34" s="10" t="s">
        <v>64</v>
      </c>
      <c r="Q34" s="46">
        <v>1</v>
      </c>
      <c r="R34" s="46">
        <v>10</v>
      </c>
    </row>
    <row r="35" spans="2:19" ht="15.75" customHeight="1" x14ac:dyDescent="0.25">
      <c r="B35" s="14" t="s">
        <v>40</v>
      </c>
      <c r="C35" s="10" t="s">
        <v>45</v>
      </c>
      <c r="D35" s="10"/>
      <c r="E35" s="24">
        <v>0</v>
      </c>
      <c r="F35" s="10" t="s">
        <v>57</v>
      </c>
      <c r="G35" s="10">
        <v>2</v>
      </c>
      <c r="H35" s="24">
        <v>0</v>
      </c>
      <c r="I35" s="10" t="s">
        <v>57</v>
      </c>
      <c r="J35" s="10"/>
      <c r="K35" s="10"/>
      <c r="L35" s="10" t="s">
        <v>15</v>
      </c>
      <c r="M35" s="52"/>
      <c r="N35" s="43"/>
      <c r="O35" s="9">
        <f t="shared" si="1"/>
        <v>0</v>
      </c>
      <c r="P35" s="10" t="s">
        <v>64</v>
      </c>
      <c r="Q35" s="46">
        <v>1</v>
      </c>
      <c r="R35" s="46">
        <v>60</v>
      </c>
    </row>
    <row r="36" spans="2:19" ht="15.75" customHeight="1" x14ac:dyDescent="0.25">
      <c r="B36" s="16"/>
      <c r="Q36" s="53"/>
      <c r="R36" s="53"/>
    </row>
    <row r="37" spans="2:19" ht="15.75" customHeight="1" x14ac:dyDescent="0.25">
      <c r="B37" s="16"/>
      <c r="P37" s="28" t="s">
        <v>65</v>
      </c>
      <c r="Q37" s="29">
        <f>SUM(H28:H35)+SUM(O28:O35)+K32</f>
        <v>0</v>
      </c>
    </row>
    <row r="38" spans="2:19" ht="15.75" customHeight="1" x14ac:dyDescent="0.25">
      <c r="B38" s="16"/>
      <c r="P38" s="33"/>
      <c r="Q38" s="34"/>
    </row>
    <row r="39" spans="2:19" ht="15.75" customHeight="1" x14ac:dyDescent="0.25"/>
    <row r="40" spans="2:19" ht="15.75" customHeight="1" x14ac:dyDescent="0.25">
      <c r="B40" s="2" t="s">
        <v>21</v>
      </c>
      <c r="C40" s="2"/>
      <c r="D40" s="2"/>
      <c r="E40" s="2"/>
      <c r="F40" s="2"/>
      <c r="G40" s="2"/>
      <c r="H40" s="5"/>
      <c r="I40" s="8"/>
      <c r="J40" s="8"/>
      <c r="K40" s="8"/>
      <c r="L40" s="37"/>
      <c r="M40" s="37"/>
      <c r="N40" s="2"/>
      <c r="O40" s="5"/>
      <c r="P40" s="8"/>
      <c r="Q40" s="8"/>
      <c r="R40" s="8"/>
    </row>
    <row r="41" spans="2:19" ht="58.5" customHeight="1" x14ac:dyDescent="0.25">
      <c r="B41" s="26"/>
      <c r="C41" s="26"/>
      <c r="D41" s="26"/>
      <c r="E41" s="26" t="s">
        <v>51</v>
      </c>
      <c r="F41" s="26" t="s">
        <v>70</v>
      </c>
      <c r="G41" s="26" t="s">
        <v>63</v>
      </c>
      <c r="H41" s="26" t="s">
        <v>51</v>
      </c>
      <c r="I41" s="27" t="s">
        <v>70</v>
      </c>
      <c r="J41" s="27" t="s">
        <v>54</v>
      </c>
      <c r="K41" s="27" t="s">
        <v>58</v>
      </c>
      <c r="L41" s="27" t="s">
        <v>0</v>
      </c>
      <c r="M41" s="27" t="s">
        <v>107</v>
      </c>
      <c r="N41" s="27" t="s">
        <v>84</v>
      </c>
      <c r="O41" s="27" t="s">
        <v>83</v>
      </c>
      <c r="P41" s="27" t="s">
        <v>53</v>
      </c>
      <c r="Q41" s="27" t="s">
        <v>101</v>
      </c>
      <c r="R41" s="27" t="s">
        <v>97</v>
      </c>
    </row>
    <row r="42" spans="2:19" ht="15.75" customHeight="1" x14ac:dyDescent="0.25">
      <c r="B42" s="10" t="s">
        <v>4</v>
      </c>
      <c r="C42" s="35" t="s">
        <v>22</v>
      </c>
      <c r="D42" s="3" t="s">
        <v>23</v>
      </c>
      <c r="E42" s="3" t="s">
        <v>24</v>
      </c>
      <c r="F42" s="3" t="s">
        <v>57</v>
      </c>
      <c r="G42" s="3">
        <v>2</v>
      </c>
      <c r="H42" s="36">
        <v>0</v>
      </c>
      <c r="I42" s="10" t="s">
        <v>57</v>
      </c>
      <c r="J42" s="9"/>
      <c r="K42" s="9"/>
      <c r="L42" s="38" t="s">
        <v>104</v>
      </c>
      <c r="M42" s="52"/>
      <c r="N42" s="43"/>
      <c r="O42" s="9">
        <f>(M42*Q42)+(N42*R42)</f>
        <v>0</v>
      </c>
      <c r="P42" s="10" t="s">
        <v>102</v>
      </c>
      <c r="Q42" s="46">
        <v>159</v>
      </c>
      <c r="R42" s="46">
        <v>27291</v>
      </c>
    </row>
    <row r="43" spans="2:19" ht="15.75" customHeight="1" x14ac:dyDescent="0.25">
      <c r="B43" s="10" t="s">
        <v>6</v>
      </c>
      <c r="C43" s="35" t="s">
        <v>22</v>
      </c>
      <c r="D43" s="3" t="s">
        <v>23</v>
      </c>
      <c r="E43" s="3" t="s">
        <v>24</v>
      </c>
      <c r="F43" s="3"/>
      <c r="G43" s="3">
        <v>2</v>
      </c>
      <c r="H43" s="31">
        <v>0</v>
      </c>
      <c r="I43" s="10" t="s">
        <v>57</v>
      </c>
      <c r="J43" s="9"/>
      <c r="K43" s="9"/>
      <c r="L43" s="38" t="s">
        <v>105</v>
      </c>
      <c r="M43" s="52"/>
      <c r="N43" s="43"/>
      <c r="O43" s="9">
        <f>(M43*Q43)+(N43*R43)</f>
        <v>0</v>
      </c>
      <c r="P43" s="10" t="s">
        <v>103</v>
      </c>
      <c r="Q43" s="46">
        <v>67</v>
      </c>
      <c r="R43" s="46">
        <v>8805</v>
      </c>
    </row>
    <row r="44" spans="2:19" ht="15.75" customHeight="1" x14ac:dyDescent="0.25">
      <c r="B44" s="72" t="s">
        <v>47</v>
      </c>
      <c r="C44" s="73" t="s">
        <v>19</v>
      </c>
      <c r="D44" s="73"/>
      <c r="E44" s="80"/>
      <c r="F44" s="74" t="s">
        <v>55</v>
      </c>
      <c r="G44" s="73">
        <v>3</v>
      </c>
      <c r="H44" s="75">
        <f>E44*G44*12</f>
        <v>0</v>
      </c>
      <c r="I44" s="76" t="s">
        <v>56</v>
      </c>
      <c r="J44" s="77"/>
      <c r="K44" s="77"/>
      <c r="L44" s="78" t="s">
        <v>7</v>
      </c>
      <c r="M44" s="81"/>
      <c r="N44" s="82"/>
      <c r="O44" s="77">
        <v>0</v>
      </c>
      <c r="P44" s="76" t="s">
        <v>106</v>
      </c>
      <c r="Q44" s="79">
        <v>24</v>
      </c>
      <c r="R44" s="79">
        <f>2232*6</f>
        <v>13392</v>
      </c>
      <c r="S44" s="74"/>
    </row>
    <row r="45" spans="2:19" ht="15.75" customHeight="1" x14ac:dyDescent="0.25">
      <c r="B45" s="3" t="s">
        <v>9</v>
      </c>
      <c r="C45" s="3" t="s">
        <v>8</v>
      </c>
      <c r="D45" s="3" t="s">
        <v>3</v>
      </c>
      <c r="E45" s="41"/>
      <c r="F45" s="3" t="s">
        <v>55</v>
      </c>
      <c r="G45" s="3">
        <v>1</v>
      </c>
      <c r="H45" s="30">
        <f>E45*G45*12</f>
        <v>0</v>
      </c>
      <c r="I45" s="10" t="s">
        <v>56</v>
      </c>
      <c r="J45" s="10"/>
      <c r="K45" s="10"/>
      <c r="L45" s="39" t="s">
        <v>15</v>
      </c>
      <c r="M45" s="52"/>
      <c r="N45" s="57"/>
      <c r="O45" s="9">
        <f>(M45*Q45)</f>
        <v>0</v>
      </c>
      <c r="P45" s="10" t="s">
        <v>82</v>
      </c>
      <c r="Q45" s="46">
        <v>4</v>
      </c>
      <c r="R45" s="46">
        <f>38*4</f>
        <v>152</v>
      </c>
    </row>
    <row r="46" spans="2:19" ht="15.75" customHeight="1" x14ac:dyDescent="0.25">
      <c r="B46" s="3" t="s">
        <v>9</v>
      </c>
      <c r="C46" s="3" t="s">
        <v>10</v>
      </c>
      <c r="D46" s="3" t="s">
        <v>3</v>
      </c>
      <c r="E46" s="41"/>
      <c r="F46" s="3" t="s">
        <v>55</v>
      </c>
      <c r="G46" s="3">
        <v>1</v>
      </c>
      <c r="H46" s="30">
        <f>E46*G46*12</f>
        <v>0</v>
      </c>
      <c r="I46" s="10" t="s">
        <v>56</v>
      </c>
      <c r="J46" s="10"/>
      <c r="K46" s="10"/>
      <c r="L46" s="39" t="s">
        <v>15</v>
      </c>
      <c r="M46" s="52"/>
      <c r="N46" s="22"/>
      <c r="O46" s="9">
        <f>(M46*Q46)</f>
        <v>0</v>
      </c>
      <c r="P46" s="10"/>
      <c r="Q46" s="46">
        <v>1</v>
      </c>
      <c r="R46" s="46"/>
    </row>
    <row r="47" spans="2:19" ht="15.75" customHeight="1" x14ac:dyDescent="0.25">
      <c r="B47" s="11" t="s">
        <v>46</v>
      </c>
      <c r="C47" s="11" t="s">
        <v>48</v>
      </c>
      <c r="D47" s="4"/>
      <c r="E47" s="48"/>
      <c r="F47" s="60" t="s">
        <v>89</v>
      </c>
      <c r="G47" s="3">
        <v>1</v>
      </c>
      <c r="H47" s="30">
        <f>E47*G47</f>
        <v>0</v>
      </c>
      <c r="I47" s="61" t="s">
        <v>89</v>
      </c>
      <c r="J47" s="10"/>
      <c r="K47" s="10"/>
      <c r="L47" s="39" t="s">
        <v>15</v>
      </c>
      <c r="M47" s="52"/>
      <c r="N47" s="52"/>
      <c r="O47" s="9">
        <f>(M47*Q47)+(N47*R47)</f>
        <v>0</v>
      </c>
      <c r="P47" s="10"/>
      <c r="Q47" s="46">
        <v>1</v>
      </c>
      <c r="R47" s="46">
        <v>210</v>
      </c>
    </row>
    <row r="48" spans="2:19" ht="15.75" customHeight="1" x14ac:dyDescent="0.25"/>
    <row r="49" spans="2:17" ht="15.75" customHeight="1" x14ac:dyDescent="0.25">
      <c r="P49" s="28" t="s">
        <v>68</v>
      </c>
      <c r="Q49" s="58">
        <f>SUM(H42:H47)+SUM(O42:O47)</f>
        <v>0</v>
      </c>
    </row>
    <row r="50" spans="2:17" ht="15.75" customHeight="1" x14ac:dyDescent="0.25">
      <c r="B50" s="2" t="s">
        <v>25</v>
      </c>
      <c r="C50" s="2" t="s">
        <v>26</v>
      </c>
      <c r="D50" s="2" t="s">
        <v>37</v>
      </c>
      <c r="E50" s="2" t="s">
        <v>51</v>
      </c>
      <c r="F50" s="2"/>
      <c r="G50" s="2"/>
      <c r="H50" s="2"/>
    </row>
    <row r="51" spans="2:17" ht="15.75" customHeight="1" x14ac:dyDescent="0.25">
      <c r="B51" s="3" t="s">
        <v>2</v>
      </c>
      <c r="C51" s="3">
        <v>240</v>
      </c>
      <c r="D51" s="3" t="s">
        <v>3</v>
      </c>
      <c r="E51" s="41"/>
      <c r="F51" s="3" t="s">
        <v>78</v>
      </c>
      <c r="G51" s="41"/>
      <c r="H51" s="3" t="s">
        <v>27</v>
      </c>
    </row>
    <row r="52" spans="2:17" ht="15.75" customHeight="1" x14ac:dyDescent="0.25">
      <c r="B52" s="3" t="s">
        <v>2</v>
      </c>
      <c r="C52" s="3">
        <v>360</v>
      </c>
      <c r="D52" s="3" t="s">
        <v>3</v>
      </c>
      <c r="E52" s="41"/>
      <c r="F52" s="3" t="s">
        <v>78</v>
      </c>
      <c r="G52" s="41"/>
      <c r="H52" s="3" t="s">
        <v>27</v>
      </c>
    </row>
    <row r="53" spans="2:17" ht="15.75" customHeight="1" x14ac:dyDescent="0.25">
      <c r="B53" s="3" t="s">
        <v>2</v>
      </c>
      <c r="C53" s="3">
        <v>660</v>
      </c>
      <c r="D53" s="3" t="s">
        <v>3</v>
      </c>
      <c r="E53" s="41"/>
      <c r="F53" s="3" t="s">
        <v>78</v>
      </c>
      <c r="G53" s="41"/>
      <c r="H53" s="3" t="s">
        <v>27</v>
      </c>
    </row>
    <row r="54" spans="2:17" ht="15.75" customHeight="1" x14ac:dyDescent="0.25">
      <c r="B54" s="3" t="s">
        <v>2</v>
      </c>
      <c r="C54" s="3">
        <v>1100</v>
      </c>
      <c r="D54" s="3" t="s">
        <v>3</v>
      </c>
      <c r="E54" s="41"/>
      <c r="F54" s="3" t="s">
        <v>78</v>
      </c>
      <c r="G54" s="41"/>
      <c r="H54" s="3" t="s">
        <v>27</v>
      </c>
    </row>
    <row r="55" spans="2:17" ht="15.75" customHeight="1" x14ac:dyDescent="0.25">
      <c r="B55" s="3" t="s">
        <v>6</v>
      </c>
      <c r="C55" s="3">
        <v>240</v>
      </c>
      <c r="D55" s="3" t="s">
        <v>3</v>
      </c>
      <c r="E55" s="41"/>
      <c r="F55" s="3" t="s">
        <v>78</v>
      </c>
      <c r="G55" s="41"/>
      <c r="H55" s="3" t="s">
        <v>27</v>
      </c>
    </row>
    <row r="56" spans="2:17" ht="15.75" customHeight="1" x14ac:dyDescent="0.25">
      <c r="B56" s="3" t="s">
        <v>6</v>
      </c>
      <c r="C56" s="3">
        <v>360</v>
      </c>
      <c r="D56" s="3" t="s">
        <v>3</v>
      </c>
      <c r="E56" s="41"/>
      <c r="F56" s="3" t="s">
        <v>78</v>
      </c>
      <c r="G56" s="41"/>
      <c r="H56" s="3" t="s">
        <v>27</v>
      </c>
    </row>
    <row r="57" spans="2:17" ht="15.75" customHeight="1" x14ac:dyDescent="0.25">
      <c r="B57" s="3" t="s">
        <v>6</v>
      </c>
      <c r="C57" s="3">
        <v>660</v>
      </c>
      <c r="D57" s="3" t="s">
        <v>3</v>
      </c>
      <c r="E57" s="41"/>
      <c r="F57" s="3" t="s">
        <v>78</v>
      </c>
      <c r="G57" s="41"/>
      <c r="H57" s="3" t="s">
        <v>27</v>
      </c>
    </row>
    <row r="58" spans="2:17" ht="15.75" customHeight="1" x14ac:dyDescent="0.25">
      <c r="B58" s="3" t="s">
        <v>6</v>
      </c>
      <c r="C58" s="3">
        <v>1100</v>
      </c>
      <c r="D58" s="3" t="s">
        <v>3</v>
      </c>
      <c r="E58" s="41"/>
      <c r="F58" s="3" t="s">
        <v>78</v>
      </c>
      <c r="G58" s="41"/>
      <c r="H58" s="3" t="s">
        <v>27</v>
      </c>
    </row>
    <row r="59" spans="2:17" ht="15.75" customHeight="1" x14ac:dyDescent="0.25">
      <c r="B59" s="3" t="s">
        <v>9</v>
      </c>
      <c r="C59" s="3">
        <v>240</v>
      </c>
      <c r="D59" s="3" t="s">
        <v>3</v>
      </c>
      <c r="E59" s="41"/>
      <c r="F59" s="3" t="s">
        <v>78</v>
      </c>
      <c r="G59" s="41"/>
      <c r="H59" s="3" t="s">
        <v>27</v>
      </c>
    </row>
    <row r="60" spans="2:17" ht="15.75" customHeight="1" x14ac:dyDescent="0.25">
      <c r="B60" s="3" t="s">
        <v>9</v>
      </c>
      <c r="C60" s="3">
        <v>360</v>
      </c>
      <c r="D60" s="3" t="s">
        <v>3</v>
      </c>
      <c r="E60" s="41"/>
      <c r="F60" s="3" t="s">
        <v>78</v>
      </c>
      <c r="G60" s="41"/>
      <c r="H60" s="3" t="s">
        <v>27</v>
      </c>
    </row>
    <row r="61" spans="2:17" ht="15.75" customHeight="1" x14ac:dyDescent="0.25">
      <c r="B61" s="3" t="s">
        <v>9</v>
      </c>
      <c r="C61" s="3">
        <v>660</v>
      </c>
      <c r="D61" s="3" t="s">
        <v>3</v>
      </c>
      <c r="E61" s="41"/>
      <c r="F61" s="3" t="s">
        <v>78</v>
      </c>
      <c r="G61" s="41"/>
      <c r="H61" s="3" t="s">
        <v>27</v>
      </c>
    </row>
    <row r="62" spans="2:17" ht="15.75" customHeight="1" x14ac:dyDescent="0.25">
      <c r="B62" s="12" t="s">
        <v>9</v>
      </c>
      <c r="C62" s="12">
        <v>1100</v>
      </c>
      <c r="D62" s="12" t="s">
        <v>3</v>
      </c>
      <c r="E62" s="42"/>
      <c r="F62" s="3" t="s">
        <v>78</v>
      </c>
      <c r="G62" s="42"/>
      <c r="H62" s="3" t="s">
        <v>27</v>
      </c>
    </row>
    <row r="63" spans="2:17" ht="15.75" customHeight="1" x14ac:dyDescent="0.25">
      <c r="B63" s="10" t="s">
        <v>35</v>
      </c>
      <c r="C63" s="10" t="s">
        <v>36</v>
      </c>
      <c r="D63" s="10" t="s">
        <v>38</v>
      </c>
      <c r="E63" s="43"/>
      <c r="F63" s="3" t="s">
        <v>78</v>
      </c>
      <c r="G63" s="43"/>
      <c r="H63" s="3" t="s">
        <v>27</v>
      </c>
    </row>
    <row r="64" spans="2:17" ht="15.75" customHeight="1" x14ac:dyDescent="0.25">
      <c r="B64" s="10" t="s">
        <v>35</v>
      </c>
      <c r="C64" s="10" t="s">
        <v>30</v>
      </c>
      <c r="D64" s="10" t="s">
        <v>38</v>
      </c>
      <c r="E64" s="43"/>
      <c r="F64" s="3" t="s">
        <v>78</v>
      </c>
      <c r="G64" s="44"/>
      <c r="H64" s="12" t="s">
        <v>27</v>
      </c>
    </row>
    <row r="65" spans="2:17" ht="15.75" customHeight="1" x14ac:dyDescent="0.25">
      <c r="B65" s="10" t="s">
        <v>66</v>
      </c>
      <c r="C65" s="10"/>
      <c r="D65" s="10"/>
      <c r="E65" s="43"/>
      <c r="F65" s="59" t="s">
        <v>67</v>
      </c>
      <c r="G65" s="70"/>
      <c r="H65" s="70"/>
    </row>
    <row r="66" spans="2:17" ht="15.75" customHeight="1" x14ac:dyDescent="0.25">
      <c r="B66" s="10" t="s">
        <v>85</v>
      </c>
      <c r="C66" s="10" t="s">
        <v>86</v>
      </c>
      <c r="D66" s="10"/>
      <c r="E66" s="52"/>
    </row>
    <row r="67" spans="2:17" ht="15.75" customHeight="1" x14ac:dyDescent="0.25">
      <c r="B67" s="10" t="s">
        <v>85</v>
      </c>
      <c r="C67" s="10" t="s">
        <v>87</v>
      </c>
      <c r="D67" s="10"/>
      <c r="E67" s="52"/>
      <c r="P67" s="28" t="s">
        <v>69</v>
      </c>
      <c r="Q67" s="32">
        <f>SUM(E51:E65)+SUM(G51:G64)+SUM(E66:E68)</f>
        <v>0</v>
      </c>
    </row>
    <row r="68" spans="2:17" ht="15.75" customHeight="1" x14ac:dyDescent="0.25">
      <c r="B68" s="10" t="s">
        <v>85</v>
      </c>
      <c r="C68" s="10" t="s">
        <v>88</v>
      </c>
      <c r="D68" s="10"/>
      <c r="E68" s="52"/>
    </row>
    <row r="69" spans="2:17" ht="15.75" customHeight="1" x14ac:dyDescent="0.25"/>
    <row r="70" spans="2:17" ht="15.75" customHeight="1" x14ac:dyDescent="0.25">
      <c r="B70" s="71" t="s">
        <v>71</v>
      </c>
      <c r="C70" s="71"/>
      <c r="D70" s="71"/>
      <c r="E70" s="71"/>
      <c r="F70" s="40">
        <f>Q23+Q37+Q49+Q67</f>
        <v>0</v>
      </c>
    </row>
    <row r="71" spans="2:17" ht="15.75" customHeight="1" x14ac:dyDescent="0.25"/>
    <row r="72" spans="2:17" ht="29.25" customHeight="1" x14ac:dyDescent="0.25">
      <c r="B72" s="66" t="s">
        <v>73</v>
      </c>
      <c r="C72" s="67"/>
      <c r="D72" s="10"/>
      <c r="E72" s="69"/>
      <c r="F72" s="69"/>
    </row>
    <row r="73" spans="2:17" ht="27.75" customHeight="1" x14ac:dyDescent="0.25">
      <c r="B73" s="66" t="s">
        <v>74</v>
      </c>
      <c r="C73" s="67"/>
      <c r="D73" s="10"/>
      <c r="E73" s="69"/>
      <c r="F73" s="69"/>
    </row>
    <row r="74" spans="2:17" ht="31.5" customHeight="1" x14ac:dyDescent="0.25">
      <c r="B74" s="66" t="s">
        <v>75</v>
      </c>
      <c r="C74" s="67"/>
      <c r="D74" s="10"/>
      <c r="E74" s="69"/>
      <c r="F74" s="69"/>
    </row>
    <row r="75" spans="2:17" ht="15.75" customHeight="1" x14ac:dyDescent="0.25"/>
    <row r="76" spans="2:17" ht="15.75" customHeight="1" x14ac:dyDescent="0.25">
      <c r="B76" s="1" t="s">
        <v>76</v>
      </c>
    </row>
    <row r="77" spans="2:17" ht="15.75" customHeight="1" x14ac:dyDescent="0.25">
      <c r="B77" s="68" t="s">
        <v>77</v>
      </c>
      <c r="C77" s="68"/>
      <c r="D77" s="68"/>
      <c r="E77" s="68"/>
      <c r="F77" s="68"/>
      <c r="G77" s="68"/>
      <c r="H77" s="68"/>
      <c r="I77" s="68"/>
    </row>
    <row r="78" spans="2:17" ht="15.75" customHeight="1" x14ac:dyDescent="0.25">
      <c r="B78" s="68"/>
      <c r="C78" s="68"/>
      <c r="D78" s="68"/>
      <c r="E78" s="68"/>
      <c r="F78" s="68"/>
      <c r="G78" s="68"/>
      <c r="H78" s="68"/>
      <c r="I78" s="68"/>
    </row>
    <row r="79" spans="2:17" ht="15.75" customHeight="1" x14ac:dyDescent="0.25">
      <c r="B79" s="68"/>
      <c r="C79" s="68"/>
      <c r="D79" s="68"/>
      <c r="E79" s="68"/>
      <c r="F79" s="68"/>
      <c r="G79" s="68"/>
      <c r="H79" s="68"/>
      <c r="I79" s="68"/>
    </row>
    <row r="80" spans="2:17" ht="15.75" customHeight="1" x14ac:dyDescent="0.25">
      <c r="B80" s="68"/>
      <c r="C80" s="68"/>
      <c r="D80" s="68"/>
      <c r="E80" s="68"/>
      <c r="F80" s="68"/>
      <c r="G80" s="68"/>
      <c r="H80" s="68"/>
      <c r="I80" s="68"/>
    </row>
    <row r="81" spans="2:9" ht="15.75" customHeight="1" x14ac:dyDescent="0.25">
      <c r="B81" s="68"/>
      <c r="C81" s="68"/>
      <c r="D81" s="68"/>
      <c r="E81" s="68"/>
      <c r="F81" s="68"/>
      <c r="G81" s="68"/>
      <c r="H81" s="68"/>
      <c r="I81" s="68"/>
    </row>
    <row r="82" spans="2:9" ht="15.75" customHeight="1" x14ac:dyDescent="0.25">
      <c r="B82" s="68"/>
      <c r="C82" s="68"/>
      <c r="D82" s="68"/>
      <c r="E82" s="68"/>
      <c r="F82" s="68"/>
      <c r="G82" s="68"/>
      <c r="H82" s="68"/>
      <c r="I82" s="68"/>
    </row>
    <row r="83" spans="2:9" ht="15.75" customHeight="1" x14ac:dyDescent="0.25"/>
    <row r="84" spans="2:9" ht="15.75" customHeight="1" x14ac:dyDescent="0.25"/>
    <row r="85" spans="2:9" ht="15.75" customHeight="1" x14ac:dyDescent="0.25"/>
    <row r="86" spans="2:9" ht="15.75" customHeight="1" x14ac:dyDescent="0.25"/>
    <row r="87" spans="2:9" ht="15.75" customHeight="1" x14ac:dyDescent="0.25"/>
    <row r="88" spans="2:9" ht="15.75" customHeight="1" x14ac:dyDescent="0.25"/>
    <row r="89" spans="2:9" ht="15.75" customHeight="1" x14ac:dyDescent="0.25"/>
    <row r="90" spans="2:9" ht="15.75" customHeight="1" x14ac:dyDescent="0.25"/>
    <row r="91" spans="2:9" ht="15.75" customHeight="1" x14ac:dyDescent="0.25"/>
    <row r="92" spans="2:9" ht="15.75" customHeight="1" x14ac:dyDescent="0.25"/>
    <row r="93" spans="2:9" ht="15.75" customHeight="1" x14ac:dyDescent="0.25"/>
    <row r="94" spans="2:9" ht="15.75" customHeight="1" x14ac:dyDescent="0.25"/>
    <row r="95" spans="2:9" ht="15.75" customHeight="1" x14ac:dyDescent="0.25"/>
    <row r="96" spans="2:9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1">
    <mergeCell ref="B2:P2"/>
    <mergeCell ref="B3:P3"/>
    <mergeCell ref="B72:C72"/>
    <mergeCell ref="B73:C73"/>
    <mergeCell ref="B77:I82"/>
    <mergeCell ref="B74:C74"/>
    <mergeCell ref="E72:F72"/>
    <mergeCell ref="E73:F73"/>
    <mergeCell ref="E74:F74"/>
    <mergeCell ref="G65:H65"/>
    <mergeCell ref="B70:E70"/>
  </mergeCells>
  <pageMargins left="0.7" right="0.7" top="0.75" bottom="0.75" header="0" footer="0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8" ma:contentTypeDescription="Een nieuw document maken." ma:contentTypeScope="" ma:versionID="b3e2f1700e3bb113427dedd7a7dddb06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9ba44862e51224659c1a02abc26569ea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33877-02fa-4abe-82fe-02a0c837f10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68C211-45E4-4F16-9580-5C68057B6A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B45BF2-797E-45A3-911C-95DF2FDCC1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Afval 1804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Lieke Hekers</dc:creator>
  <cp:lastModifiedBy>Lieke Hekers</cp:lastModifiedBy>
  <dcterms:created xsi:type="dcterms:W3CDTF">2024-01-19T21:57:43Z</dcterms:created>
  <dcterms:modified xsi:type="dcterms:W3CDTF">2024-04-18T19:52:47Z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