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https://rlconsultants.sharepoint.com/sites/GemeenteHeusden/Gedeelde documenten/1440 - OMOP bestekken Heusden/08. Aanbesteding/2. Asfalt/NvI 2/"/>
    </mc:Choice>
  </mc:AlternateContent>
  <xr:revisionPtr revIDLastSave="71" documentId="8_{42D6AA36-762D-4FE8-A701-7221E6D5CFA8}" xr6:coauthVersionLast="47" xr6:coauthVersionMax="47" xr10:uidLastSave="{CCD32010-ECF6-408F-BB7C-0B9A4EA938DE}"/>
  <bookViews>
    <workbookView xWindow="28680" yWindow="-120" windowWidth="29040" windowHeight="15720" tabRatio="775" activeTab="1" xr2:uid="{00000000-000D-0000-FFFF-FFFF00000000}"/>
  </bookViews>
  <sheets>
    <sheet name="Handleiding" sheetId="26" r:id="rId1"/>
    <sheet name="INVULBLAD" sheetId="25" r:id="rId2"/>
    <sheet name="REKENBLAD" sheetId="21" r:id="rId3"/>
    <sheet name="Overzicht emissienormen" sheetId="24" r:id="rId4"/>
  </sheets>
  <definedNames>
    <definedName name="_xlnm.Print_Area" localSheetId="2">REKENBLAD!$B$1:$U$81</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9" i="25" l="1" a="1"/>
  <c r="Q29" i="25" s="1"/>
  <c r="O29" i="25" a="1"/>
  <c r="O29" i="25" s="1"/>
  <c r="O30" i="25" a="1"/>
  <c r="O30" i="25" s="1"/>
  <c r="Q30" i="25" a="1"/>
  <c r="Q30" i="25" s="1"/>
  <c r="R46" i="21"/>
  <c r="T46" i="21"/>
  <c r="R47" i="21"/>
  <c r="T47" i="21"/>
  <c r="R48" i="21"/>
  <c r="T48" i="21"/>
  <c r="I12" i="25" a="1"/>
  <c r="I12" i="25" s="1"/>
  <c r="G14" i="25" a="1"/>
  <c r="G14" i="25" s="1"/>
  <c r="G52" i="21"/>
  <c r="H52" i="21"/>
  <c r="U53" i="21"/>
  <c r="N46" i="21"/>
  <c r="M46" i="21" s="1"/>
  <c r="P46" i="21"/>
  <c r="O46" i="21" s="1"/>
  <c r="N47" i="21"/>
  <c r="M47" i="21" s="1"/>
  <c r="P47" i="21"/>
  <c r="O47" i="21" s="1"/>
  <c r="N48" i="21"/>
  <c r="M48" i="21" s="1"/>
  <c r="P48" i="21"/>
  <c r="O48" i="21" s="1"/>
  <c r="H46" i="21"/>
  <c r="G46" i="21" s="1"/>
  <c r="J46" i="21"/>
  <c r="I46" i="21" s="1"/>
  <c r="L46" i="21"/>
  <c r="K46" i="21" s="1"/>
  <c r="H47" i="21"/>
  <c r="G47" i="21" s="1"/>
  <c r="J47" i="21"/>
  <c r="I47" i="21" s="1"/>
  <c r="L47" i="21"/>
  <c r="K47" i="21" s="1"/>
  <c r="H48" i="21"/>
  <c r="G48" i="21" s="1"/>
  <c r="J48" i="21"/>
  <c r="I48" i="21" s="1"/>
  <c r="L48" i="21"/>
  <c r="K48" i="21" s="1"/>
  <c r="H49" i="21"/>
  <c r="G49" i="21" s="1"/>
  <c r="H50" i="21"/>
  <c r="G50" i="21" s="1"/>
  <c r="H51" i="21"/>
  <c r="G51" i="21" s="1"/>
  <c r="F51" i="21"/>
  <c r="F50" i="21"/>
  <c r="F49" i="21"/>
  <c r="F48" i="21"/>
  <c r="F47" i="21"/>
  <c r="F46" i="21"/>
  <c r="K29" i="25" a="1"/>
  <c r="K29" i="25" s="1"/>
  <c r="M29" i="25" a="1"/>
  <c r="M29" i="25" s="1"/>
  <c r="K30" i="25" a="1"/>
  <c r="K30" i="25" s="1"/>
  <c r="M30" i="25" a="1"/>
  <c r="M30" i="25" s="1"/>
  <c r="I29" i="25" a="1"/>
  <c r="I29" i="25" s="1"/>
  <c r="I30" i="25" a="1"/>
  <c r="I30" i="25" s="1"/>
  <c r="G30" i="25" a="1"/>
  <c r="G30" i="25" s="1"/>
  <c r="G29" i="25" a="1"/>
  <c r="G29" i="25" s="1"/>
  <c r="T36" i="21"/>
  <c r="T35" i="21"/>
  <c r="R36" i="21"/>
  <c r="R35" i="21"/>
  <c r="P36" i="21"/>
  <c r="P35" i="21"/>
  <c r="N36" i="21"/>
  <c r="N35" i="21"/>
  <c r="J35" i="21"/>
  <c r="I35" i="21" s="1"/>
  <c r="L35" i="21"/>
  <c r="K35" i="21" s="1"/>
  <c r="J36" i="21"/>
  <c r="I36" i="21" s="1"/>
  <c r="L36" i="21"/>
  <c r="K36" i="21" s="1"/>
  <c r="J37" i="21"/>
  <c r="I37" i="21" s="1"/>
  <c r="L37" i="21"/>
  <c r="K37" i="21" s="1"/>
  <c r="H35" i="21"/>
  <c r="G35" i="21" s="1"/>
  <c r="H36" i="21"/>
  <c r="G36" i="21" s="1"/>
  <c r="H37" i="21"/>
  <c r="G37" i="21" s="1"/>
  <c r="H38" i="21"/>
  <c r="G38" i="21" s="1"/>
  <c r="H39" i="21"/>
  <c r="G39" i="21" s="1"/>
  <c r="H40" i="21"/>
  <c r="G40" i="21" s="1"/>
  <c r="F40" i="21"/>
  <c r="F39" i="21"/>
  <c r="F38" i="21"/>
  <c r="F37" i="21"/>
  <c r="F36" i="21"/>
  <c r="F35" i="21"/>
  <c r="E29" i="25" a="1"/>
  <c r="E29" i="25" s="1"/>
  <c r="E30" i="25" a="1"/>
  <c r="E30" i="25" s="1"/>
  <c r="C30" i="25" a="1"/>
  <c r="C30" i="25" s="1"/>
  <c r="C29" i="25" a="1"/>
  <c r="C29" i="25" s="1"/>
  <c r="M22" i="25" a="1"/>
  <c r="M22" i="25" s="1"/>
  <c r="O22" i="25" a="1"/>
  <c r="O22" i="25" s="1"/>
  <c r="Q22" i="25" a="1"/>
  <c r="Q22" i="25" s="1"/>
  <c r="M23" i="25" a="1"/>
  <c r="M23" i="25" s="1"/>
  <c r="O23" i="25" a="1"/>
  <c r="O23" i="25" s="1"/>
  <c r="Q23" i="25" a="1"/>
  <c r="Q23" i="25" s="1"/>
  <c r="M24" i="25" a="1"/>
  <c r="M24" i="25" s="1"/>
  <c r="O24" i="25" a="1"/>
  <c r="O24" i="25" s="1"/>
  <c r="Q24" i="25" a="1"/>
  <c r="Q24" i="25" s="1"/>
  <c r="K23" i="25" a="1"/>
  <c r="K23" i="25" s="1"/>
  <c r="K24" i="25" a="1"/>
  <c r="K24" i="25" s="1"/>
  <c r="I22" i="25" a="1"/>
  <c r="I22" i="25" s="1"/>
  <c r="I23" i="25" a="1"/>
  <c r="I23" i="25" s="1"/>
  <c r="I24" i="25" a="1"/>
  <c r="I24" i="25" s="1"/>
  <c r="G23" i="25" a="1"/>
  <c r="G23" i="25" s="1"/>
  <c r="G24" i="25" a="1"/>
  <c r="G24" i="25" s="1"/>
  <c r="G22" i="25" a="1"/>
  <c r="G22" i="25" s="1"/>
  <c r="K22" i="25" a="1"/>
  <c r="K22" i="25" s="1"/>
  <c r="E22" i="25" a="1"/>
  <c r="E22" i="25" s="1"/>
  <c r="E23" i="25" a="1"/>
  <c r="E23" i="25" s="1"/>
  <c r="E24" i="25" a="1"/>
  <c r="E24" i="25" s="1"/>
  <c r="C23" i="25" a="1"/>
  <c r="C23" i="25" s="1"/>
  <c r="C24" i="25" a="1"/>
  <c r="C24" i="25" s="1"/>
  <c r="C22" i="25" a="1"/>
  <c r="C22" i="25" s="1"/>
  <c r="T16" i="21"/>
  <c r="T15" i="21"/>
  <c r="R16" i="21"/>
  <c r="R15" i="21"/>
  <c r="P16" i="21"/>
  <c r="P15" i="21"/>
  <c r="N16" i="21"/>
  <c r="N15" i="21"/>
  <c r="H15" i="21"/>
  <c r="G15" i="21" s="1"/>
  <c r="J15" i="21"/>
  <c r="I15" i="21" s="1"/>
  <c r="L15" i="21"/>
  <c r="H16" i="21"/>
  <c r="G16" i="21" s="1"/>
  <c r="J16" i="21"/>
  <c r="I16" i="21" s="1"/>
  <c r="L16" i="21"/>
  <c r="K16" i="21" s="1"/>
  <c r="H17" i="21"/>
  <c r="G17" i="21" s="1"/>
  <c r="J17" i="21"/>
  <c r="I17" i="21" s="1"/>
  <c r="L17" i="21"/>
  <c r="K17" i="21" s="1"/>
  <c r="H18" i="21"/>
  <c r="G18" i="21" s="1"/>
  <c r="J18" i="21"/>
  <c r="I18" i="21" s="1"/>
  <c r="L18" i="21"/>
  <c r="K18" i="21" s="1"/>
  <c r="H19" i="21"/>
  <c r="G19" i="21" s="1"/>
  <c r="J19" i="21"/>
  <c r="I19" i="21" s="1"/>
  <c r="L19" i="21"/>
  <c r="K19" i="21" s="1"/>
  <c r="H20" i="21"/>
  <c r="G20" i="21" s="1"/>
  <c r="J20" i="21"/>
  <c r="I20" i="21" s="1"/>
  <c r="L20" i="21"/>
  <c r="K20" i="21" s="1"/>
  <c r="H21" i="21"/>
  <c r="G21" i="21" s="1"/>
  <c r="J21" i="21"/>
  <c r="I21" i="21" s="1"/>
  <c r="L21" i="21"/>
  <c r="K21" i="21" s="1"/>
  <c r="H22" i="21"/>
  <c r="G22" i="21" s="1"/>
  <c r="J22" i="21"/>
  <c r="I22" i="21" s="1"/>
  <c r="L22" i="21"/>
  <c r="K22" i="21" s="1"/>
  <c r="H23" i="21"/>
  <c r="G23" i="21" s="1"/>
  <c r="J23" i="21"/>
  <c r="I23" i="21" s="1"/>
  <c r="L23" i="21"/>
  <c r="K23" i="21" s="1"/>
  <c r="H24" i="21"/>
  <c r="G24" i="21" s="1"/>
  <c r="J24" i="21"/>
  <c r="I24" i="21" s="1"/>
  <c r="L24" i="21"/>
  <c r="K24" i="21" s="1"/>
  <c r="H25" i="21"/>
  <c r="G25" i="21" s="1"/>
  <c r="J25" i="21"/>
  <c r="I25" i="21" s="1"/>
  <c r="L25" i="21"/>
  <c r="K25" i="21" s="1"/>
  <c r="H26" i="21"/>
  <c r="G26" i="21" s="1"/>
  <c r="J26" i="21"/>
  <c r="I26" i="21" s="1"/>
  <c r="L26" i="21"/>
  <c r="K26" i="21" s="1"/>
  <c r="H27" i="21"/>
  <c r="G27" i="21" s="1"/>
  <c r="J27" i="21"/>
  <c r="I27" i="21" s="1"/>
  <c r="L27" i="21"/>
  <c r="K27" i="21" s="1"/>
  <c r="H28" i="21"/>
  <c r="G28" i="21" s="1"/>
  <c r="J28" i="21"/>
  <c r="I28" i="21" s="1"/>
  <c r="L28" i="21"/>
  <c r="K28" i="21" s="1"/>
  <c r="H29" i="21"/>
  <c r="G29" i="21" s="1"/>
  <c r="J29" i="21"/>
  <c r="I29" i="21" s="1"/>
  <c r="L29" i="21"/>
  <c r="K29" i="21" s="1"/>
  <c r="F29" i="21"/>
  <c r="F28" i="21"/>
  <c r="F27" i="21"/>
  <c r="F26" i="21"/>
  <c r="F25" i="21"/>
  <c r="F24" i="21"/>
  <c r="F23" i="21"/>
  <c r="F22" i="21"/>
  <c r="F21" i="21"/>
  <c r="F20" i="21"/>
  <c r="F19" i="21"/>
  <c r="F18" i="21"/>
  <c r="F17" i="21"/>
  <c r="F16" i="21"/>
  <c r="F15" i="21"/>
  <c r="M5" i="25" a="1"/>
  <c r="M5" i="25" s="1"/>
  <c r="O5" i="25" a="1"/>
  <c r="O5" i="25" s="1"/>
  <c r="Q5" i="25" a="1"/>
  <c r="Q5" i="25" s="1"/>
  <c r="M6" i="25" a="1"/>
  <c r="M6" i="25" s="1"/>
  <c r="O6" i="25" a="1"/>
  <c r="O6" i="25" s="1"/>
  <c r="Q6" i="25" a="1"/>
  <c r="Q6" i="25" s="1"/>
  <c r="M7" i="25" a="1"/>
  <c r="M7" i="25" s="1"/>
  <c r="O7" i="25" a="1"/>
  <c r="O7" i="25" s="1"/>
  <c r="Q7" i="25" a="1"/>
  <c r="Q7" i="25" s="1"/>
  <c r="M8" i="25" a="1"/>
  <c r="M8" i="25" s="1"/>
  <c r="O8" i="25" a="1"/>
  <c r="O8" i="25" s="1"/>
  <c r="Q8" i="25" a="1"/>
  <c r="Q8" i="25" s="1"/>
  <c r="M9" i="25" a="1"/>
  <c r="M9" i="25" s="1"/>
  <c r="O9" i="25" a="1"/>
  <c r="O9" i="25" s="1"/>
  <c r="Q9" i="25" a="1"/>
  <c r="Q9" i="25" s="1"/>
  <c r="M10" i="25" a="1"/>
  <c r="M10" i="25" s="1"/>
  <c r="O10" i="25" a="1"/>
  <c r="O10" i="25" s="1"/>
  <c r="Q10" i="25" a="1"/>
  <c r="Q10" i="25" s="1"/>
  <c r="M11" i="25" a="1"/>
  <c r="M11" i="25" s="1"/>
  <c r="O11" i="25" a="1"/>
  <c r="O11" i="25" s="1"/>
  <c r="Q11" i="25" a="1"/>
  <c r="Q11" i="25" s="1"/>
  <c r="M12" i="25" a="1"/>
  <c r="M12" i="25" s="1"/>
  <c r="O12" i="25" a="1"/>
  <c r="O12" i="25" s="1"/>
  <c r="Q12" i="25" a="1"/>
  <c r="Q12" i="25" s="1"/>
  <c r="M13" i="25" a="1"/>
  <c r="M13" i="25" s="1"/>
  <c r="O13" i="25" a="1"/>
  <c r="O13" i="25" s="1"/>
  <c r="Q13" i="25" a="1"/>
  <c r="Q13" i="25" s="1"/>
  <c r="M14" i="25" a="1"/>
  <c r="M14" i="25" s="1"/>
  <c r="O14" i="25" a="1"/>
  <c r="O14" i="25" s="1"/>
  <c r="Q14" i="25" a="1"/>
  <c r="Q14" i="25" s="1"/>
  <c r="M15" i="25" a="1"/>
  <c r="M15" i="25" s="1"/>
  <c r="O15" i="25" a="1"/>
  <c r="O15" i="25" s="1"/>
  <c r="Q15" i="25" a="1"/>
  <c r="Q15" i="25" s="1"/>
  <c r="M16" i="25" a="1"/>
  <c r="M16" i="25" s="1"/>
  <c r="O16" i="25" a="1"/>
  <c r="O16" i="25" s="1"/>
  <c r="Q16" i="25" a="1"/>
  <c r="Q16" i="25" s="1"/>
  <c r="M17" i="25" a="1"/>
  <c r="M17" i="25" s="1"/>
  <c r="O17" i="25" a="1"/>
  <c r="O17" i="25" s="1"/>
  <c r="Q17" i="25" a="1"/>
  <c r="Q17" i="25" s="1"/>
  <c r="K6" i="25" a="1"/>
  <c r="K6" i="25" s="1"/>
  <c r="K7" i="25" a="1"/>
  <c r="K7" i="25" s="1"/>
  <c r="K8" i="25" a="1"/>
  <c r="K8" i="25" s="1"/>
  <c r="K9" i="25" a="1"/>
  <c r="K9" i="25" s="1"/>
  <c r="K10" i="25" a="1"/>
  <c r="K10" i="25" s="1"/>
  <c r="K11" i="25" a="1"/>
  <c r="K11" i="25" s="1"/>
  <c r="K12" i="25" a="1"/>
  <c r="K12" i="25" s="1"/>
  <c r="K13" i="25" a="1"/>
  <c r="K13" i="25" s="1"/>
  <c r="K14" i="25" a="1"/>
  <c r="K14" i="25" s="1"/>
  <c r="K15" i="25" a="1"/>
  <c r="K15" i="25" s="1"/>
  <c r="K16" i="25" a="1"/>
  <c r="K16" i="25" s="1"/>
  <c r="K17" i="25" a="1"/>
  <c r="K17" i="25" s="1"/>
  <c r="K5" i="25" a="1"/>
  <c r="K5" i="25" s="1"/>
  <c r="C6" i="25" a="1"/>
  <c r="C6" i="25" s="1"/>
  <c r="E6" i="25" a="1"/>
  <c r="E6" i="25" s="1"/>
  <c r="G6" i="25" a="1"/>
  <c r="G6" i="25" s="1"/>
  <c r="I6" i="25" a="1"/>
  <c r="I6" i="25" s="1"/>
  <c r="C7" i="25" a="1"/>
  <c r="C7" i="25" s="1"/>
  <c r="E7" i="25" a="1"/>
  <c r="E7" i="25" s="1"/>
  <c r="G7" i="25" a="1"/>
  <c r="G7" i="25" s="1"/>
  <c r="I7" i="25" a="1"/>
  <c r="I7" i="25" s="1"/>
  <c r="C8" i="25" a="1"/>
  <c r="C8" i="25" s="1"/>
  <c r="E8" i="25" a="1"/>
  <c r="E8" i="25" s="1"/>
  <c r="G8" i="25" a="1"/>
  <c r="G8" i="25" s="1"/>
  <c r="I8" i="25" a="1"/>
  <c r="I8" i="25" s="1"/>
  <c r="C9" i="25" a="1"/>
  <c r="C9" i="25" s="1"/>
  <c r="E9" i="25" a="1"/>
  <c r="E9" i="25" s="1"/>
  <c r="G9" i="25" a="1"/>
  <c r="G9" i="25" s="1"/>
  <c r="I9" i="25" a="1"/>
  <c r="I9" i="25" s="1"/>
  <c r="C10" i="25" a="1"/>
  <c r="C10" i="25" s="1"/>
  <c r="E10" i="25" a="1"/>
  <c r="E10" i="25" s="1"/>
  <c r="G10" i="25" a="1"/>
  <c r="G10" i="25" s="1"/>
  <c r="I10" i="25" a="1"/>
  <c r="I10" i="25" s="1"/>
  <c r="C11" i="25" a="1"/>
  <c r="C11" i="25" s="1"/>
  <c r="E11" i="25" a="1"/>
  <c r="E11" i="25" s="1"/>
  <c r="G11" i="25" a="1"/>
  <c r="G11" i="25" s="1"/>
  <c r="I11" i="25" a="1"/>
  <c r="I11" i="25" s="1"/>
  <c r="C12" i="25" a="1"/>
  <c r="C12" i="25" s="1"/>
  <c r="E12" i="25" a="1"/>
  <c r="E12" i="25" s="1"/>
  <c r="G12" i="25" a="1"/>
  <c r="G12" i="25" s="1"/>
  <c r="C13" i="25" a="1"/>
  <c r="C13" i="25" s="1"/>
  <c r="E13" i="25" a="1"/>
  <c r="E13" i="25" s="1"/>
  <c r="G13" i="25" a="1"/>
  <c r="G13" i="25" s="1"/>
  <c r="I13" i="25" a="1"/>
  <c r="I13" i="25" s="1"/>
  <c r="C14" i="25" a="1"/>
  <c r="C14" i="25" s="1"/>
  <c r="E14" i="25" a="1"/>
  <c r="E14" i="25" s="1"/>
  <c r="I14" i="25" a="1"/>
  <c r="I14" i="25" s="1"/>
  <c r="C15" i="25" a="1"/>
  <c r="C15" i="25" s="1"/>
  <c r="E15" i="25" a="1"/>
  <c r="E15" i="25" s="1"/>
  <c r="G15" i="25" a="1"/>
  <c r="G15" i="25" s="1"/>
  <c r="I15" i="25" a="1"/>
  <c r="I15" i="25" s="1"/>
  <c r="C16" i="25" a="1"/>
  <c r="C16" i="25" s="1"/>
  <c r="E16" i="25" a="1"/>
  <c r="E16" i="25" s="1"/>
  <c r="G16" i="25" a="1"/>
  <c r="G16" i="25" s="1"/>
  <c r="I16" i="25" a="1"/>
  <c r="I16" i="25" s="1"/>
  <c r="C17" i="25" a="1"/>
  <c r="C17" i="25" s="1"/>
  <c r="E17" i="25" a="1"/>
  <c r="E17" i="25" s="1"/>
  <c r="G17" i="25" a="1"/>
  <c r="G17" i="25" s="1"/>
  <c r="I17" i="25" a="1"/>
  <c r="I17" i="25" s="1"/>
  <c r="E5" i="25" a="1"/>
  <c r="E5" i="25" s="1"/>
  <c r="G5" i="25" a="1"/>
  <c r="G5" i="25" s="1"/>
  <c r="I5" i="25" a="1"/>
  <c r="I5" i="25" s="1"/>
  <c r="C5" i="25" a="1"/>
  <c r="C5" i="25" s="1"/>
  <c r="U31" i="21"/>
  <c r="U42" i="21"/>
  <c r="O52" i="21" l="1"/>
  <c r="I52" i="21"/>
  <c r="M52" i="21"/>
  <c r="J52" i="21"/>
  <c r="P52" i="21"/>
  <c r="N52" i="21"/>
  <c r="K52" i="21"/>
  <c r="L52" i="21"/>
  <c r="L30" i="21"/>
  <c r="K15" i="21"/>
  <c r="F52" i="21" l="1"/>
  <c r="E47" i="21"/>
  <c r="E48" i="21"/>
  <c r="E49" i="21"/>
  <c r="E50" i="21"/>
  <c r="E51" i="21"/>
  <c r="E46" i="21"/>
  <c r="E36" i="21"/>
  <c r="E37" i="21"/>
  <c r="E38" i="21"/>
  <c r="E39" i="21"/>
  <c r="E40" i="21"/>
  <c r="H41" i="21"/>
  <c r="J41" i="21"/>
  <c r="L41" i="21"/>
  <c r="F41" i="21"/>
  <c r="H30" i="21"/>
  <c r="J30" i="21"/>
  <c r="F30" i="21"/>
  <c r="E35" i="21"/>
  <c r="K30" i="21"/>
  <c r="I30" i="21"/>
  <c r="G30" i="21"/>
  <c r="E16" i="21"/>
  <c r="E17" i="21"/>
  <c r="E18" i="21"/>
  <c r="E19" i="21"/>
  <c r="E20" i="21"/>
  <c r="E21" i="21"/>
  <c r="E22" i="21"/>
  <c r="E23" i="21"/>
  <c r="E24" i="21"/>
  <c r="E25" i="21"/>
  <c r="E26" i="21"/>
  <c r="E27" i="21"/>
  <c r="E28" i="21"/>
  <c r="E29" i="21"/>
  <c r="E15" i="21"/>
  <c r="E52" i="21" l="1"/>
  <c r="I41" i="21"/>
  <c r="K41" i="21"/>
  <c r="E41" i="21"/>
  <c r="G41" i="21"/>
  <c r="U41" i="21" l="1"/>
  <c r="C10" i="21"/>
  <c r="U52" i="21" l="1"/>
  <c r="E30" i="21" l="1"/>
  <c r="U30" i="21" l="1"/>
  <c r="C9" i="2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<sst xmlns="http://schemas.openxmlformats.org/spreadsheetml/2006/main" count="250" uniqueCount="112">
  <si>
    <t>brandstof</t>
  </si>
  <si>
    <t>stroom</t>
  </si>
  <si>
    <t>waterstof</t>
  </si>
  <si>
    <t>aandrijving</t>
  </si>
  <si>
    <t xml:space="preserve">elektromotor </t>
  </si>
  <si>
    <t>verbrandingsmotor</t>
  </si>
  <si>
    <t>groen gas (BNG/LBG)</t>
  </si>
  <si>
    <t>(plug-in hybride)</t>
  </si>
  <si>
    <t>aardgas (CNG/LNG)</t>
  </si>
  <si>
    <t>HVO(&lt;100)/GTL</t>
  </si>
  <si>
    <t>benzine/diesel</t>
  </si>
  <si>
    <t>(hybride)</t>
  </si>
  <si>
    <t xml:space="preserve">verbrandingsmotor </t>
  </si>
  <si>
    <t>Inschrijver</t>
  </si>
  <si>
    <t>gevestigd te</t>
  </si>
  <si>
    <t>KVK-nummer</t>
  </si>
  <si>
    <t>te (plaats)</t>
  </si>
  <si>
    <t>handtekening</t>
  </si>
  <si>
    <t xml:space="preserve">naam </t>
  </si>
  <si>
    <t>functie</t>
  </si>
  <si>
    <t>Dit Invulblad geheel invullen, ondertekenen en bij de inschrijving voegen.</t>
  </si>
  <si>
    <t>VOERTUIGEN</t>
  </si>
  <si>
    <t>behaald</t>
  </si>
  <si>
    <t>te behalen</t>
  </si>
  <si>
    <t>Totale fictieve meerwaarde</t>
  </si>
  <si>
    <t>gedaan op (datum)</t>
  </si>
  <si>
    <t>HVO 100 (biodiesel)</t>
  </si>
  <si>
    <t>(zero-emissie)</t>
  </si>
  <si>
    <t>&amp; elektromotor</t>
  </si>
  <si>
    <t>De inschrijver draagt het risico van aanwezigheid van dit Invulformulier bij de inschrijving.</t>
  </si>
  <si>
    <t xml:space="preserve"> behaalde fictieve meerwaarde </t>
  </si>
  <si>
    <t>te behalen fictieve meerwaarde</t>
  </si>
  <si>
    <t>totale fictieve meerwaarde</t>
  </si>
  <si>
    <t>Toelichting</t>
  </si>
  <si>
    <t>milieuscore</t>
  </si>
  <si>
    <t>Wordt niet gewaardeerd: 100% zero-emissie is verplicht</t>
  </si>
  <si>
    <r>
      <rPr>
        <i/>
        <sz val="11"/>
        <color theme="1"/>
        <rFont val="Arial"/>
        <family val="2"/>
      </rPr>
      <t xml:space="preserve">(Bij een natuurlijk persoon naam en voornamen voluit, bij een rechtspersoon de statutaire naam; bij een natuurlijk persoon de woonplaats, bij een rechtspersoon de vestigingsplaats.)
</t>
    </r>
    <r>
      <rPr>
        <sz val="11"/>
        <color theme="1"/>
        <rFont val="Arial"/>
        <family val="2"/>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</si>
  <si>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Groot onderhoud Asfaltverhardingen gemeente Heusden</t>
  </si>
  <si>
    <t>WERKTUIGEN LICHT - MIDDEL &lt; 130 kW</t>
  </si>
  <si>
    <t>Niet mogelijk</t>
  </si>
  <si>
    <t>WERKTUIGEN ZWAAR &gt; 130 kW</t>
  </si>
  <si>
    <t>Stage IV</t>
  </si>
  <si>
    <t>Stage V</t>
  </si>
  <si>
    <t>HVO 100</t>
  </si>
  <si>
    <t>stage V</t>
  </si>
  <si>
    <t>diesel / HVO (&lt; 100)</t>
  </si>
  <si>
    <t xml:space="preserve">Stage IV </t>
  </si>
  <si>
    <t xml:space="preserve">periode 1 | 2024 </t>
  </si>
  <si>
    <t>periode 1 | 2025</t>
  </si>
  <si>
    <t>periode 2 | 2026</t>
  </si>
  <si>
    <t>periode 2 | 2027</t>
  </si>
  <si>
    <t xml:space="preserve">waardering 2024 </t>
  </si>
  <si>
    <t>verdeling voertuigen 2024</t>
  </si>
  <si>
    <t xml:space="preserve">waardering 2025 </t>
  </si>
  <si>
    <t>verdeling voertuigen 2025</t>
  </si>
  <si>
    <t>waardering 2026</t>
  </si>
  <si>
    <t>verdeling voertuigen 2026</t>
  </si>
  <si>
    <t>waardering 2027</t>
  </si>
  <si>
    <t>verdeling voertuigen 2027</t>
  </si>
  <si>
    <t>periode 3 | 2028</t>
  </si>
  <si>
    <t>periode 3 | 2029</t>
  </si>
  <si>
    <t xml:space="preserve">periode 4 | 2030 </t>
  </si>
  <si>
    <t>periode 4 | 2031</t>
  </si>
  <si>
    <t>verdeling voertuigen 2028</t>
  </si>
  <si>
    <t>waardering 2028</t>
  </si>
  <si>
    <t>waardering 2029</t>
  </si>
  <si>
    <t>verdeling voertuigen 2029</t>
  </si>
  <si>
    <t>waardering 2030</t>
  </si>
  <si>
    <t>waardering 2031</t>
  </si>
  <si>
    <t>verdeling voertuigen 2031</t>
  </si>
  <si>
    <t>verdeling voertuigen 2030</t>
  </si>
  <si>
    <t>Type</t>
  </si>
  <si>
    <t>Jaar</t>
  </si>
  <si>
    <t>verbrandingsmotor - HVO 100 (biodiesel)</t>
  </si>
  <si>
    <t>verbrandingsmotor &amp; elektromotor (plug-in hybride) - groen gas (BNG/LBG)</t>
  </si>
  <si>
    <t>verbrandingsmotor &amp; elektromotor (plug-in hybride) - aardgas (CNG/LNG)</t>
  </si>
  <si>
    <t>verbrandingsmotor &amp; elektromotor (plug-in hybride) - HVO(&lt;100)/GTL</t>
  </si>
  <si>
    <t>verbrandingsmotor &amp; elektromotor (plug-in hybride) - benzine/diesel</t>
  </si>
  <si>
    <t>verbrandingsmotor &amp; elektromotor (hybride) - groen gas (BNG/LBG)</t>
  </si>
  <si>
    <t>verbrandingsmotor &amp; elektromotor (hybride) - aardgas (CNG/LNG)</t>
  </si>
  <si>
    <t>verbrandingsmotor &amp; elektromotor (hybride) - HVO(&lt;100)/GTL</t>
  </si>
  <si>
    <t>verbrandingsmotor &amp; elektromotor (hybride) - benzine/diesel</t>
  </si>
  <si>
    <t>verbrandingsmotor - groen gas (BNG/LBG)</t>
  </si>
  <si>
    <t>verbrandingsmotor - aardgas (CNG/LNG)</t>
  </si>
  <si>
    <t>verbrandingsmotor - HVO(&lt;100)/GTL</t>
  </si>
  <si>
    <t>verbrandingsmotor - benzine/diesel</t>
  </si>
  <si>
    <t>Zero-emissie - stroom</t>
  </si>
  <si>
    <t>Zero-emissie - waterstof</t>
  </si>
  <si>
    <t>stage V - HVO 100</t>
  </si>
  <si>
    <t>Stage IV - HVO 100</t>
  </si>
  <si>
    <t>Stage V - diesel / HVO (&lt; 100)</t>
  </si>
  <si>
    <t>Stage IV - diesel / HVO (&lt; 100)</t>
  </si>
  <si>
    <t>A</t>
  </si>
  <si>
    <t>B</t>
  </si>
  <si>
    <t>C</t>
  </si>
  <si>
    <t>D</t>
  </si>
  <si>
    <t>E</t>
  </si>
  <si>
    <t>F</t>
  </si>
  <si>
    <t>Asfaltwals #1</t>
  </si>
  <si>
    <t>Asfaltwals #2</t>
  </si>
  <si>
    <t>Asfaltwals #3</t>
  </si>
  <si>
    <t>Asfaltfrees</t>
  </si>
  <si>
    <t xml:space="preserve">Asfaltspreidmachine </t>
  </si>
  <si>
    <t>Rekenformulier Zero-Emissie materieel (meerjarig)</t>
  </si>
  <si>
    <t xml:space="preserve">Aan de hand van de inzet materieel, ingevuld op het tabblad "invulblad" wordt op dit tabblad de fictieve korting berekend. </t>
  </si>
  <si>
    <t>EMISSIENORMEN VOERTUIGEN</t>
  </si>
  <si>
    <t>EMISSIENOMREN WERKTUIGEN EN GEREEDSCHAP</t>
  </si>
  <si>
    <t>HANDLEIDING</t>
  </si>
  <si>
    <t xml:space="preserve">Met behulp van dit excelbestand wordt de fictieve korting berekend voor de inschrijving op het bestek "OMOP Onderhoud Asfaltverhardingen" in de gemeente Heusden.  Voor dit onderhoudsbestek is een maximale inzet van materieel bepaald en verdeeld over verschillende categoriëen; voertuigen, licht- en middelzwaar materieel en zwaar materieel. 
Voor voertuigen zijn de emissienormen anders dan voor licht-, middel- en zwaar materieel. Op het tabblad "overzicht emissienormen" zijn de emissienormen te zien met een invulcode voor het rekenblad "INVULBLAD". Enkel de blauwe cellen dienen worden ingevuld, met bijbehorende code. Alle blauwe cellen dienen worden ingevuld.
Wanneer voor de gehele looptijd het in te zetten materieel is ingevuld, wordt de fictieve korting berekend in het tabblad "REKENBLAD". In te zetten materieel wat niet voldoet aan de emissie-eisen in de betreffende periode, krijgen automatisch een foutcode.
</t>
  </si>
  <si>
    <t xml:space="preserve">Voertuig werknemer &lt; 3,5t </t>
  </si>
  <si>
    <t>Voertuig aan- en afvoer materiaal / materieel &gt; 3,5t</t>
  </si>
  <si>
    <t>Wordt niet gewaardeerd: 100% zero-emissie is de ambitie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</si>
</sst>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quot;€&quot;\ #,##0"/>
  </numFmts>
  <fonts count="23" x14ac:knownFonts="1">
    <font>
      <sz val="11"/>
      <color theme="1"/>
      <name val="Calibri"/>
      <family val="2"/>
      <scheme val="minor"/>
    </font>
    <font>
      <sz val="11"/>
      <color theme="1"/>
      <name val="Calibri"/>
      <family val="2"/>
      <scheme val="minor"/>
    </font>
    <font>
      <b/>
      <sz val="14"/>
      <color theme="0"/>
      <name val="Arial"/>
      <family val="2"/>
    </font>
    <font>
      <b/>
      <sz val="11"/>
      <color theme="0"/>
      <name val="Arial"/>
      <family val="2"/>
    </font>
    <font>
      <sz val="11"/>
      <name val="Arial"/>
      <family val="2"/>
    </font>
    <font>
      <b/>
      <sz val="11"/>
      <name val="Arial"/>
      <family val="2"/>
    </font>
    <font>
      <b/>
      <sz val="14"/>
      <name val="Arial"/>
      <family val="2"/>
    </font>
    <font>
      <sz val="11"/>
      <color theme="0" tint="-0.499984740745262"/>
      <name val="Arial"/>
      <family val="2"/>
    </font>
    <font>
      <sz val="11"/>
      <color theme="0" tint="-0.34998626667073579"/>
      <name val="Arial"/>
      <family val="2"/>
    </font>
    <font>
      <b/>
      <sz val="14"/>
      <color theme="0" tint="-0.34998626667073579"/>
      <name val="Arial"/>
      <family val="2"/>
    </font>
    <font>
      <b/>
      <sz val="14"/>
      <color theme="4" tint="-0.249977111117893"/>
      <name val="Arial"/>
      <family val="2"/>
    </font>
    <font>
      <b/>
      <sz val="14"/>
      <color indexed="8"/>
      <name val="Arial"/>
      <family val="2"/>
    </font>
    <font>
      <b/>
      <sz val="12"/>
      <color theme="1"/>
      <name val="Arial"/>
      <family val="2"/>
    </font>
    <font>
      <sz val="11"/>
      <color theme="1"/>
      <name val="Arial"/>
      <family val="2"/>
    </font>
    <font>
      <b/>
      <sz val="14"/>
      <color theme="0" tint="-0.499984740745262"/>
      <name val="Arial"/>
      <family val="2"/>
    </font>
    <font>
      <i/>
      <sz val="11"/>
      <color theme="1"/>
      <name val="Arial"/>
      <family val="2"/>
    </font>
    <font>
      <i/>
      <sz val="8"/>
      <color theme="1"/>
      <name val="Arial"/>
      <family val="2"/>
    </font>
    <font>
      <sz val="11"/>
      <color theme="0" tint="-0.249977111117893"/>
      <name val="Arial"/>
      <family val="2"/>
    </font>
    <font>
      <sz val="8"/>
      <name val="Calibri"/>
      <family val="2"/>
      <scheme val="minor"/>
    </font>
    <font>
      <b/>
      <sz val="11"/>
      <color theme="2" tint="-0.249977111117893"/>
      <name val="Arial"/>
      <family val="2"/>
    </font>
    <font>
      <sz val="11"/>
      <color theme="2" tint="-0.249977111117893"/>
      <name val="Arial"/>
      <family val="2"/>
    </font>
    <font>
      <b/>
      <sz val="11"/>
      <color theme="0"/>
      <name val="Calibri"/>
      <family val="2"/>
      <scheme val="minor"/>
    </font>
    <font>
      <b/>
      <sz val="1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rgb="FF8BB8CB"/>
        <bgColor indexed="64"/>
      </patternFill>
    </fill>
    <fill>
      <patternFill patternType="solid">
        <fgColor rgb="FFD95547"/>
        <bgColor indexed="64"/>
      </patternFill>
    </fill>
    <fill>
      <patternFill patternType="solid">
        <fgColor theme="0"/>
        <bgColor indexed="64"/>
      </patternFill>
    </fill>
    <fill>
      <patternFill patternType="solid">
        <fgColor theme="7" tint="0.79998168889431442"/>
        <bgColor indexed="64"/>
      </patternFill>
    </fill>
  </fills>
  <borders count="8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bottom style="medium">
        <color indexed="64"/>
      </bottom>
      <diagonal/>
    </border>
    <border>
      <left style="medium">
        <color indexed="64"/>
      </left>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top style="thin">
        <color indexed="64"/>
      </top>
      <bottom style="hair">
        <color indexed="64"/>
      </bottom>
      <diagonal/>
    </border>
    <border>
      <left/>
      <right/>
      <top style="medium">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26">
    <xf numFmtId="0" fontId="0" fillId="0" borderId="0" xfId="0"/>
    <xf numFmtId="0" fontId="2" fillId="3" borderId="19" xfId="0" applyFont="1" applyFill="1" applyBorder="1" applyAlignment="1">
      <alignment horizontal="left" vertical="center"/>
    </xf>
    <xf numFmtId="0" fontId="2" fillId="3" borderId="20" xfId="0" applyFont="1" applyFill="1" applyBorder="1" applyAlignment="1">
      <alignment horizontal="left" vertical="center"/>
    </xf>
    <xf numFmtId="2" fontId="2" fillId="3" borderId="20" xfId="0" applyNumberFormat="1" applyFont="1" applyFill="1" applyBorder="1" applyAlignment="1">
      <alignment horizontal="left" vertical="center"/>
    </xf>
    <xf numFmtId="0" fontId="2" fillId="3" borderId="21" xfId="0" applyFont="1" applyFill="1" applyBorder="1" applyAlignment="1">
      <alignment horizontal="left" vertical="center"/>
    </xf>
    <xf numFmtId="0" fontId="3" fillId="4" borderId="19" xfId="0" applyFont="1" applyFill="1" applyBorder="1" applyAlignment="1">
      <alignment vertical="center" wrapText="1"/>
    </xf>
    <xf numFmtId="0" fontId="3" fillId="4" borderId="22" xfId="0" applyFont="1" applyFill="1" applyBorder="1" applyAlignment="1">
      <alignment vertical="center" wrapText="1"/>
    </xf>
    <xf numFmtId="2" fontId="3" fillId="4" borderId="20" xfId="0" applyNumberFormat="1" applyFont="1" applyFill="1" applyBorder="1" applyAlignment="1">
      <alignment vertical="center"/>
    </xf>
    <xf numFmtId="0" fontId="3" fillId="4" borderId="1" xfId="0" applyFont="1" applyFill="1" applyBorder="1" applyAlignment="1">
      <alignment vertical="center" wrapText="1"/>
    </xf>
    <xf numFmtId="0" fontId="3" fillId="4" borderId="39" xfId="0" applyFont="1" applyFill="1" applyBorder="1" applyAlignment="1">
      <alignment vertical="center" wrapText="1"/>
    </xf>
    <xf numFmtId="0" fontId="3" fillId="4" borderId="35" xfId="0" applyFont="1" applyFill="1" applyBorder="1" applyAlignment="1">
      <alignment vertical="center" wrapText="1"/>
    </xf>
    <xf numFmtId="0" fontId="3" fillId="4" borderId="21" xfId="0" applyFont="1" applyFill="1" applyBorder="1" applyAlignment="1">
      <alignment horizontal="left" wrapText="1"/>
    </xf>
    <xf numFmtId="0" fontId="4" fillId="0" borderId="1" xfId="0" applyFont="1" applyBorder="1" applyAlignment="1">
      <alignment wrapText="1"/>
    </xf>
    <xf numFmtId="0" fontId="4" fillId="0" borderId="10" xfId="0" applyFont="1" applyBorder="1" applyAlignment="1">
      <alignment wrapText="1"/>
    </xf>
    <xf numFmtId="2" fontId="4" fillId="0" borderId="36" xfId="0" applyNumberFormat="1" applyFont="1" applyBorder="1" applyAlignment="1">
      <alignment horizontal="center"/>
    </xf>
    <xf numFmtId="165" fontId="4" fillId="0" borderId="12" xfId="1" applyNumberFormat="1" applyFont="1" applyBorder="1" applyAlignment="1" applyProtection="1">
      <alignment horizontal="center"/>
    </xf>
    <xf numFmtId="0" fontId="4" fillId="0" borderId="2" xfId="0" applyFont="1" applyBorder="1"/>
    <xf numFmtId="0" fontId="4" fillId="0" borderId="24" xfId="0" applyFont="1" applyBorder="1" applyAlignment="1">
      <alignment wrapText="1"/>
    </xf>
    <xf numFmtId="0" fontId="4" fillId="0" borderId="9" xfId="0" applyFont="1" applyBorder="1" applyAlignment="1">
      <alignment wrapText="1"/>
    </xf>
    <xf numFmtId="2" fontId="4" fillId="0" borderId="40" xfId="0" applyNumberFormat="1" applyFont="1" applyBorder="1" applyAlignment="1">
      <alignment horizontal="center"/>
    </xf>
    <xf numFmtId="165" fontId="4" fillId="0" borderId="13" xfId="1" applyNumberFormat="1" applyFont="1" applyBorder="1" applyAlignment="1" applyProtection="1">
      <alignment horizontal="center"/>
    </xf>
    <xf numFmtId="0" fontId="4" fillId="0" borderId="23" xfId="0" applyFont="1" applyBorder="1"/>
    <xf numFmtId="0" fontId="4" fillId="0" borderId="28" xfId="0" applyFont="1" applyBorder="1" applyAlignment="1">
      <alignment wrapText="1"/>
    </xf>
    <xf numFmtId="0" fontId="4" fillId="0" borderId="16" xfId="0" applyFont="1" applyBorder="1" applyAlignment="1">
      <alignment wrapText="1"/>
    </xf>
    <xf numFmtId="2" fontId="4" fillId="0" borderId="31" xfId="0" applyNumberFormat="1" applyFont="1" applyBorder="1" applyAlignment="1">
      <alignment horizontal="center"/>
    </xf>
    <xf numFmtId="165" fontId="4" fillId="0" borderId="15" xfId="1" applyNumberFormat="1" applyFont="1" applyBorder="1" applyAlignment="1" applyProtection="1">
      <alignment horizontal="center"/>
    </xf>
    <xf numFmtId="0" fontId="4" fillId="0" borderId="29" xfId="0" applyFont="1" applyBorder="1" applyAlignment="1">
      <alignment vertical="top" wrapText="1"/>
    </xf>
    <xf numFmtId="0" fontId="4" fillId="0" borderId="11" xfId="0" applyFont="1" applyBorder="1" applyAlignment="1">
      <alignment wrapText="1"/>
    </xf>
    <xf numFmtId="2" fontId="4" fillId="0" borderId="32" xfId="0" applyNumberFormat="1" applyFont="1" applyBorder="1" applyAlignment="1">
      <alignment horizontal="center"/>
    </xf>
    <xf numFmtId="165" fontId="4" fillId="0" borderId="25" xfId="1" applyNumberFormat="1" applyFont="1" applyBorder="1" applyAlignment="1" applyProtection="1">
      <alignment horizontal="center"/>
    </xf>
    <xf numFmtId="0" fontId="4" fillId="0" borderId="5" xfId="0" applyFont="1" applyBorder="1" applyAlignment="1">
      <alignment wrapText="1"/>
    </xf>
    <xf numFmtId="2" fontId="4" fillId="0" borderId="37" xfId="0" applyNumberFormat="1" applyFont="1" applyBorder="1" applyAlignment="1">
      <alignment horizontal="center"/>
    </xf>
    <xf numFmtId="165" fontId="4" fillId="0" borderId="6" xfId="1" applyNumberFormat="1" applyFont="1" applyBorder="1" applyAlignment="1" applyProtection="1">
      <alignment horizontal="center"/>
    </xf>
    <xf numFmtId="2" fontId="4" fillId="0" borderId="38" xfId="0" applyNumberFormat="1" applyFont="1" applyBorder="1" applyAlignment="1">
      <alignment horizontal="center"/>
    </xf>
    <xf numFmtId="0" fontId="4" fillId="0" borderId="30" xfId="0" applyFont="1" applyBorder="1" applyAlignment="1">
      <alignment wrapText="1"/>
    </xf>
    <xf numFmtId="0" fontId="4" fillId="0" borderId="14" xfId="0" applyFont="1" applyBorder="1" applyAlignment="1">
      <alignment wrapText="1"/>
    </xf>
    <xf numFmtId="2" fontId="4" fillId="0" borderId="33" xfId="0" applyNumberFormat="1" applyFont="1" applyBorder="1" applyAlignment="1">
      <alignment horizontal="center"/>
    </xf>
    <xf numFmtId="0" fontId="4" fillId="0" borderId="18" xfId="0" applyFont="1" applyBorder="1" applyAlignment="1">
      <alignment wrapText="1"/>
    </xf>
    <xf numFmtId="2" fontId="4" fillId="0" borderId="34" xfId="0" applyNumberFormat="1" applyFont="1" applyBorder="1" applyAlignment="1">
      <alignment horizontal="center"/>
    </xf>
    <xf numFmtId="165" fontId="4" fillId="0" borderId="7" xfId="1" applyNumberFormat="1" applyFont="1" applyBorder="1" applyAlignment="1" applyProtection="1">
      <alignment horizontal="center"/>
    </xf>
    <xf numFmtId="165" fontId="5" fillId="0" borderId="17" xfId="0" applyNumberFormat="1" applyFont="1" applyBorder="1"/>
    <xf numFmtId="3" fontId="4" fillId="0" borderId="5" xfId="1" applyNumberFormat="1" applyFont="1" applyBorder="1" applyAlignment="1" applyProtection="1">
      <alignment horizontal="right"/>
    </xf>
    <xf numFmtId="165" fontId="6" fillId="0" borderId="23" xfId="0" applyNumberFormat="1" applyFont="1" applyBorder="1" applyAlignment="1">
      <alignment horizontal="right"/>
    </xf>
    <xf numFmtId="0" fontId="5" fillId="0" borderId="26" xfId="0" applyFont="1" applyBorder="1"/>
    <xf numFmtId="0" fontId="7" fillId="0" borderId="27" xfId="0" applyFont="1" applyBorder="1"/>
    <xf numFmtId="2" fontId="8" fillId="0" borderId="27" xfId="0" applyNumberFormat="1" applyFont="1" applyBorder="1" applyAlignment="1">
      <alignment horizontal="right"/>
    </xf>
    <xf numFmtId="165" fontId="9" fillId="0" borderId="4" xfId="1" applyNumberFormat="1" applyFont="1" applyBorder="1" applyAlignment="1" applyProtection="1">
      <alignment horizontal="right"/>
    </xf>
    <xf numFmtId="0" fontId="10" fillId="0" borderId="0" xfId="0" applyFont="1"/>
    <xf numFmtId="0" fontId="11" fillId="0" borderId="0" xfId="0" applyFont="1"/>
    <xf numFmtId="2" fontId="11" fillId="0" borderId="0" xfId="0" applyNumberFormat="1" applyFont="1"/>
    <xf numFmtId="0" fontId="6" fillId="0" borderId="0" xfId="0" applyFont="1"/>
    <xf numFmtId="0" fontId="4" fillId="0" borderId="0" xfId="0" applyFont="1"/>
    <xf numFmtId="2" fontId="4" fillId="0" borderId="0" xfId="0" applyNumberFormat="1" applyFont="1"/>
    <xf numFmtId="0" fontId="4" fillId="0" borderId="0" xfId="0" applyFont="1" applyAlignment="1">
      <alignment horizontal="center"/>
    </xf>
    <xf numFmtId="0" fontId="5" fillId="0" borderId="0" xfId="0" applyFont="1"/>
    <xf numFmtId="0" fontId="12" fillId="0" borderId="0" xfId="0" applyFont="1"/>
    <xf numFmtId="0" fontId="13" fillId="0" borderId="0" xfId="0" applyFont="1"/>
    <xf numFmtId="164" fontId="14" fillId="0" borderId="0" xfId="1" applyNumberFormat="1" applyFont="1" applyFill="1" applyBorder="1" applyAlignment="1" applyProtection="1">
      <alignment horizontal="center" vertical="center"/>
    </xf>
    <xf numFmtId="0" fontId="4" fillId="0" borderId="0" xfId="0" applyFont="1" applyAlignment="1">
      <alignment vertical="top" wrapText="1"/>
    </xf>
    <xf numFmtId="49" fontId="4" fillId="0" borderId="0" xfId="0" applyNumberFormat="1" applyFont="1" applyAlignment="1">
      <alignment horizontal="left"/>
    </xf>
    <xf numFmtId="2" fontId="4" fillId="0" borderId="0" xfId="0" applyNumberFormat="1" applyFont="1" applyAlignment="1">
      <alignment horizontal="left"/>
    </xf>
    <xf numFmtId="2" fontId="13" fillId="0" borderId="0" xfId="0" applyNumberFormat="1" applyFont="1"/>
    <xf numFmtId="164" fontId="6" fillId="0" borderId="2" xfId="1" applyNumberFormat="1" applyFont="1" applyBorder="1" applyAlignment="1" applyProtection="1">
      <alignment vertical="center"/>
    </xf>
    <xf numFmtId="0" fontId="3" fillId="4" borderId="3" xfId="0" applyFont="1" applyFill="1" applyBorder="1" applyAlignment="1">
      <alignment vertical="center" wrapText="1"/>
    </xf>
    <xf numFmtId="164" fontId="14" fillId="0" borderId="4" xfId="1" applyNumberFormat="1" applyFont="1" applyBorder="1" applyAlignment="1" applyProtection="1">
      <alignment vertical="center"/>
    </xf>
    <xf numFmtId="0" fontId="3" fillId="0" borderId="0" xfId="0" applyFont="1" applyAlignment="1">
      <alignment vertical="top" wrapText="1"/>
    </xf>
    <xf numFmtId="164" fontId="14" fillId="0" borderId="0" xfId="1" applyNumberFormat="1" applyFont="1" applyFill="1" applyBorder="1" applyAlignment="1" applyProtection="1">
      <alignment vertical="center"/>
    </xf>
    <xf numFmtId="2" fontId="4" fillId="0" borderId="0" xfId="1" applyNumberFormat="1" applyFont="1" applyProtection="1"/>
    <xf numFmtId="44" fontId="4" fillId="0" borderId="0" xfId="1" applyFont="1" applyProtection="1"/>
    <xf numFmtId="164" fontId="4" fillId="0" borderId="0" xfId="0" applyNumberFormat="1" applyFont="1"/>
    <xf numFmtId="0" fontId="4" fillId="0" borderId="0" xfId="0" applyFont="1" applyAlignment="1">
      <alignment horizontal="left"/>
    </xf>
    <xf numFmtId="164" fontId="14" fillId="0" borderId="0" xfId="1" applyNumberFormat="1" applyFont="1" applyBorder="1" applyAlignment="1" applyProtection="1">
      <alignment horizontal="center" vertical="center"/>
    </xf>
    <xf numFmtId="2" fontId="14" fillId="0" borderId="0" xfId="1" applyNumberFormat="1" applyFont="1" applyBorder="1" applyAlignment="1" applyProtection="1">
      <alignment horizontal="center" vertical="center"/>
    </xf>
    <xf numFmtId="0" fontId="13" fillId="0" borderId="0" xfId="0" applyFont="1" applyAlignment="1">
      <alignment horizontal="left"/>
    </xf>
    <xf numFmtId="0" fontId="13" fillId="0" borderId="0" xfId="0" applyFont="1" applyAlignment="1">
      <alignment horizontal="left" wrapText="1"/>
    </xf>
    <xf numFmtId="2" fontId="13" fillId="0" borderId="0" xfId="0" applyNumberFormat="1" applyFont="1" applyAlignment="1">
      <alignment horizontal="left" wrapText="1"/>
    </xf>
    <xf numFmtId="0" fontId="16" fillId="0" borderId="0" xfId="0" applyFont="1" applyAlignment="1">
      <alignment vertical="center"/>
    </xf>
    <xf numFmtId="0" fontId="15" fillId="0" borderId="0" xfId="0" applyFont="1" applyAlignment="1">
      <alignment vertical="center"/>
    </xf>
    <xf numFmtId="0" fontId="13" fillId="0" borderId="0" xfId="0" applyFont="1" applyAlignment="1">
      <alignment horizontal="center"/>
    </xf>
    <xf numFmtId="0" fontId="17" fillId="0" borderId="0" xfId="0" applyFont="1"/>
    <xf numFmtId="165" fontId="4" fillId="0" borderId="49" xfId="1" applyNumberFormat="1" applyFont="1" applyBorder="1" applyAlignment="1" applyProtection="1">
      <alignment horizontal="center"/>
    </xf>
    <xf numFmtId="165" fontId="4" fillId="0" borderId="44" xfId="1" applyNumberFormat="1" applyFont="1" applyBorder="1" applyAlignment="1" applyProtection="1">
      <alignment horizontal="center"/>
    </xf>
    <xf numFmtId="0" fontId="5" fillId="0" borderId="60" xfId="0" applyFont="1" applyBorder="1"/>
    <xf numFmtId="0" fontId="4" fillId="0" borderId="34" xfId="0" applyFont="1" applyBorder="1"/>
    <xf numFmtId="2" fontId="5" fillId="0" borderId="34" xfId="0" applyNumberFormat="1" applyFont="1" applyBorder="1" applyAlignment="1">
      <alignment horizontal="right"/>
    </xf>
    <xf numFmtId="0" fontId="4" fillId="0" borderId="54" xfId="0" applyFont="1" applyBorder="1" applyAlignment="1">
      <alignment wrapText="1"/>
    </xf>
    <xf numFmtId="0" fontId="4" fillId="0" borderId="50" xfId="0" applyFont="1" applyBorder="1" applyAlignment="1">
      <alignment wrapText="1"/>
    </xf>
    <xf numFmtId="0" fontId="4" fillId="0" borderId="42" xfId="0" applyFont="1" applyBorder="1" applyAlignment="1">
      <alignment wrapText="1"/>
    </xf>
    <xf numFmtId="2" fontId="4" fillId="0" borderId="55" xfId="0" applyNumberFormat="1" applyFont="1" applyBorder="1" applyAlignment="1">
      <alignment horizontal="center"/>
    </xf>
    <xf numFmtId="2" fontId="4" fillId="0" borderId="62" xfId="0" applyNumberFormat="1" applyFont="1" applyBorder="1" applyAlignment="1">
      <alignment horizontal="center"/>
    </xf>
    <xf numFmtId="2" fontId="4" fillId="0" borderId="53" xfId="0" applyNumberFormat="1" applyFont="1" applyBorder="1" applyAlignment="1">
      <alignment horizontal="center"/>
    </xf>
    <xf numFmtId="2" fontId="4" fillId="0" borderId="63" xfId="0" applyNumberFormat="1" applyFont="1" applyBorder="1" applyAlignment="1">
      <alignment horizontal="center"/>
    </xf>
    <xf numFmtId="0" fontId="4" fillId="0" borderId="12" xfId="0" applyFont="1" applyBorder="1" applyAlignment="1">
      <alignment wrapText="1"/>
    </xf>
    <xf numFmtId="0" fontId="4" fillId="0" borderId="51" xfId="0" applyFont="1" applyBorder="1" applyAlignment="1">
      <alignment wrapText="1"/>
    </xf>
    <xf numFmtId="0" fontId="4" fillId="0" borderId="49" xfId="0" applyFont="1" applyBorder="1" applyAlignment="1">
      <alignment wrapText="1"/>
    </xf>
    <xf numFmtId="0" fontId="4" fillId="0" borderId="44" xfId="0" applyFont="1" applyBorder="1" applyAlignment="1">
      <alignment wrapText="1"/>
    </xf>
    <xf numFmtId="0" fontId="4" fillId="0" borderId="45" xfId="0" applyFont="1" applyBorder="1" applyAlignment="1">
      <alignment wrapText="1"/>
    </xf>
    <xf numFmtId="165" fontId="4" fillId="0" borderId="66" xfId="1" applyNumberFormat="1" applyFont="1" applyBorder="1" applyAlignment="1" applyProtection="1">
      <alignment horizontal="center"/>
    </xf>
    <xf numFmtId="165" fontId="4" fillId="0" borderId="67" xfId="1" applyNumberFormat="1" applyFont="1" applyBorder="1" applyAlignment="1" applyProtection="1">
      <alignment horizontal="center"/>
    </xf>
    <xf numFmtId="165" fontId="4" fillId="0" borderId="70" xfId="1" applyNumberFormat="1" applyFont="1" applyBorder="1" applyAlignment="1" applyProtection="1">
      <alignment horizontal="center"/>
    </xf>
    <xf numFmtId="0" fontId="3" fillId="4" borderId="71" xfId="0" applyFont="1" applyFill="1" applyBorder="1" applyAlignment="1">
      <alignment vertical="center" wrapText="1"/>
    </xf>
    <xf numFmtId="0" fontId="3" fillId="4" borderId="64" xfId="0" applyFont="1" applyFill="1" applyBorder="1" applyAlignment="1">
      <alignment vertical="center" wrapText="1"/>
    </xf>
    <xf numFmtId="165" fontId="5" fillId="0" borderId="12" xfId="0" applyNumberFormat="1" applyFont="1" applyBorder="1"/>
    <xf numFmtId="3" fontId="4" fillId="0" borderId="73" xfId="1" applyNumberFormat="1" applyFont="1" applyBorder="1" applyAlignment="1" applyProtection="1">
      <alignment horizontal="right"/>
    </xf>
    <xf numFmtId="0" fontId="8" fillId="0" borderId="61" xfId="1" applyNumberFormat="1" applyFont="1" applyBorder="1" applyAlignment="1" applyProtection="1">
      <alignment horizontal="right"/>
    </xf>
    <xf numFmtId="3" fontId="4" fillId="0" borderId="2" xfId="1" applyNumberFormat="1" applyFont="1" applyBorder="1" applyAlignment="1" applyProtection="1">
      <alignment horizontal="right"/>
    </xf>
    <xf numFmtId="0" fontId="5" fillId="0" borderId="3" xfId="0" applyFont="1" applyBorder="1" applyAlignment="1">
      <alignment wrapText="1"/>
    </xf>
    <xf numFmtId="2" fontId="4" fillId="0" borderId="74" xfId="0" applyNumberFormat="1" applyFont="1" applyBorder="1" applyAlignment="1">
      <alignment horizontal="center"/>
    </xf>
    <xf numFmtId="165" fontId="8" fillId="0" borderId="26" xfId="1" applyNumberFormat="1" applyFont="1" applyBorder="1" applyAlignment="1" applyProtection="1">
      <alignment horizontal="right"/>
    </xf>
    <xf numFmtId="165" fontId="19" fillId="0" borderId="7" xfId="0" applyNumberFormat="1" applyFont="1" applyBorder="1"/>
    <xf numFmtId="3" fontId="20" fillId="0" borderId="42" xfId="1" applyNumberFormat="1" applyFont="1" applyBorder="1" applyAlignment="1" applyProtection="1">
      <alignment horizontal="right"/>
    </xf>
    <xf numFmtId="3" fontId="20" fillId="0" borderId="43" xfId="1" applyNumberFormat="1" applyFont="1" applyBorder="1" applyAlignment="1" applyProtection="1">
      <alignment horizontal="right"/>
    </xf>
    <xf numFmtId="3" fontId="19" fillId="0" borderId="7" xfId="1" applyNumberFormat="1" applyFont="1" applyBorder="1" applyAlignment="1" applyProtection="1">
      <alignment horizontal="right"/>
    </xf>
    <xf numFmtId="3" fontId="20" fillId="0" borderId="27" xfId="1" applyNumberFormat="1" applyFont="1" applyBorder="1" applyAlignment="1" applyProtection="1">
      <alignment horizontal="right"/>
    </xf>
    <xf numFmtId="0" fontId="4" fillId="0" borderId="73" xfId="0" applyFont="1" applyBorder="1" applyAlignment="1">
      <alignment wrapText="1"/>
    </xf>
    <xf numFmtId="0" fontId="4" fillId="0" borderId="57" xfId="0" applyFont="1" applyBorder="1" applyAlignment="1">
      <alignment wrapText="1"/>
    </xf>
    <xf numFmtId="0" fontId="4" fillId="0" borderId="58" xfId="0" applyFont="1" applyBorder="1" applyAlignment="1">
      <alignment wrapText="1"/>
    </xf>
    <xf numFmtId="0" fontId="4" fillId="0" borderId="52" xfId="0" applyFont="1" applyBorder="1" applyAlignment="1">
      <alignment wrapText="1"/>
    </xf>
    <xf numFmtId="0" fontId="4" fillId="0" borderId="77" xfId="0" applyFont="1" applyBorder="1" applyAlignment="1">
      <alignment wrapText="1"/>
    </xf>
    <xf numFmtId="0" fontId="4" fillId="0" borderId="6" xfId="0" applyFont="1" applyBorder="1" applyAlignment="1">
      <alignment wrapText="1"/>
    </xf>
    <xf numFmtId="0" fontId="2" fillId="3" borderId="20" xfId="0" applyFont="1" applyFill="1" applyBorder="1" applyAlignment="1">
      <alignment horizontal="center" vertical="center"/>
    </xf>
    <xf numFmtId="0" fontId="0" fillId="0" borderId="0" xfId="0" applyAlignment="1">
      <alignment horizontal="center" vertical="center"/>
    </xf>
    <xf numFmtId="0" fontId="4" fillId="0" borderId="78" xfId="0" applyFont="1" applyBorder="1" applyAlignment="1">
      <alignment wrapText="1"/>
    </xf>
    <xf numFmtId="0" fontId="4" fillId="0" borderId="26" xfId="0" applyFont="1" applyBorder="1" applyAlignment="1">
      <alignment wrapText="1"/>
    </xf>
    <xf numFmtId="0" fontId="4" fillId="0" borderId="7" xfId="0" applyFont="1" applyBorder="1" applyAlignment="1">
      <alignment wrapText="1"/>
    </xf>
    <xf numFmtId="0" fontId="4" fillId="0" borderId="61" xfId="0" applyFont="1" applyBorder="1" applyAlignment="1">
      <alignment wrapText="1"/>
    </xf>
    <xf numFmtId="0" fontId="3" fillId="4" borderId="23" xfId="0" applyFont="1" applyFill="1" applyBorder="1" applyAlignment="1">
      <alignment horizontal="center" vertical="center" wrapText="1"/>
    </xf>
    <xf numFmtId="165" fontId="5" fillId="0" borderId="1" xfId="0" applyNumberFormat="1" applyFont="1" applyBorder="1"/>
    <xf numFmtId="3" fontId="4" fillId="0" borderId="79" xfId="1" applyNumberFormat="1" applyFont="1" applyBorder="1" applyAlignment="1" applyProtection="1">
      <alignment horizontal="right"/>
    </xf>
    <xf numFmtId="165" fontId="5" fillId="0" borderId="79" xfId="0" applyNumberFormat="1" applyFont="1" applyBorder="1"/>
    <xf numFmtId="165" fontId="8" fillId="0" borderId="3" xfId="1" applyNumberFormat="1" applyFont="1" applyBorder="1" applyAlignment="1" applyProtection="1">
      <alignment horizontal="right"/>
    </xf>
    <xf numFmtId="0" fontId="8" fillId="0" borderId="75" xfId="1" applyNumberFormat="1" applyFont="1" applyBorder="1" applyAlignment="1" applyProtection="1">
      <alignment horizontal="right"/>
    </xf>
    <xf numFmtId="165" fontId="8" fillId="0" borderId="75" xfId="1" applyNumberFormat="1" applyFont="1" applyBorder="1" applyAlignment="1" applyProtection="1">
      <alignment horizontal="right"/>
    </xf>
    <xf numFmtId="0" fontId="8" fillId="0" borderId="4" xfId="1" applyNumberFormat="1" applyFont="1" applyBorder="1" applyAlignment="1" applyProtection="1">
      <alignment horizontal="right"/>
    </xf>
    <xf numFmtId="165" fontId="20" fillId="0" borderId="3" xfId="1" applyNumberFormat="1" applyFont="1" applyBorder="1" applyAlignment="1" applyProtection="1">
      <alignment horizontal="right"/>
    </xf>
    <xf numFmtId="0" fontId="0" fillId="0" borderId="0" xfId="0" applyAlignment="1">
      <alignment horizontal="center"/>
    </xf>
    <xf numFmtId="0" fontId="4" fillId="0" borderId="80" xfId="0" applyFont="1" applyBorder="1" applyAlignment="1">
      <alignment wrapText="1"/>
    </xf>
    <xf numFmtId="0" fontId="4" fillId="0" borderId="81" xfId="0" applyFont="1" applyBorder="1" applyAlignment="1">
      <alignment wrapText="1"/>
    </xf>
    <xf numFmtId="0" fontId="4" fillId="0" borderId="81" xfId="0" applyFont="1" applyBorder="1" applyAlignment="1">
      <alignment vertical="top" wrapText="1"/>
    </xf>
    <xf numFmtId="0" fontId="4" fillId="0" borderId="74" xfId="0" applyFont="1" applyBorder="1" applyAlignment="1">
      <alignment wrapText="1"/>
    </xf>
    <xf numFmtId="0" fontId="21" fillId="4" borderId="77" xfId="0" applyFont="1" applyFill="1" applyBorder="1" applyAlignment="1">
      <alignment horizontal="center"/>
    </xf>
    <xf numFmtId="0" fontId="21" fillId="4" borderId="6" xfId="0" applyFont="1" applyFill="1" applyBorder="1" applyAlignment="1">
      <alignment horizontal="center"/>
    </xf>
    <xf numFmtId="0" fontId="21" fillId="4" borderId="7" xfId="0" applyFont="1" applyFill="1" applyBorder="1" applyAlignment="1">
      <alignment horizontal="center"/>
    </xf>
    <xf numFmtId="1" fontId="4" fillId="6" borderId="41" xfId="2" applyNumberFormat="1" applyFont="1" applyFill="1" applyBorder="1" applyAlignment="1" applyProtection="1">
      <alignment horizontal="center"/>
      <protection locked="0"/>
    </xf>
    <xf numFmtId="1" fontId="4" fillId="6" borderId="9" xfId="2" applyNumberFormat="1" applyFont="1" applyFill="1" applyBorder="1" applyAlignment="1" applyProtection="1">
      <alignment horizontal="center"/>
      <protection locked="0"/>
    </xf>
    <xf numFmtId="1" fontId="4" fillId="6" borderId="16" xfId="2" applyNumberFormat="1" applyFont="1" applyFill="1" applyBorder="1" applyAlignment="1" applyProtection="1">
      <alignment horizontal="center"/>
      <protection locked="0"/>
    </xf>
    <xf numFmtId="1" fontId="4" fillId="6" borderId="18" xfId="2" applyNumberFormat="1" applyFont="1" applyFill="1" applyBorder="1" applyAlignment="1" applyProtection="1">
      <alignment horizontal="center"/>
      <protection locked="0"/>
    </xf>
    <xf numFmtId="1" fontId="4" fillId="6" borderId="5" xfId="2" applyNumberFormat="1" applyFont="1" applyFill="1" applyBorder="1" applyAlignment="1" applyProtection="1">
      <alignment horizontal="center"/>
      <protection locked="0"/>
    </xf>
    <xf numFmtId="1" fontId="4" fillId="6" borderId="11" xfId="2" applyNumberFormat="1" applyFont="1" applyFill="1" applyBorder="1" applyAlignment="1" applyProtection="1">
      <alignment horizontal="center"/>
      <protection locked="0"/>
    </xf>
    <xf numFmtId="1" fontId="4" fillId="6" borderId="14" xfId="2" applyNumberFormat="1" applyFont="1" applyFill="1" applyBorder="1" applyAlignment="1" applyProtection="1">
      <alignment horizontal="center"/>
      <protection locked="0"/>
    </xf>
    <xf numFmtId="1" fontId="4" fillId="6" borderId="42" xfId="2" applyNumberFormat="1" applyFont="1" applyFill="1" applyBorder="1" applyAlignment="1" applyProtection="1">
      <alignment horizontal="center"/>
      <protection locked="0"/>
    </xf>
    <xf numFmtId="1" fontId="4" fillId="6" borderId="36" xfId="2" applyNumberFormat="1" applyFont="1" applyFill="1" applyBorder="1" applyAlignment="1" applyProtection="1">
      <alignment horizontal="center"/>
      <protection locked="0"/>
    </xf>
    <xf numFmtId="1" fontId="4" fillId="6" borderId="37" xfId="2" applyNumberFormat="1" applyFont="1" applyFill="1" applyBorder="1" applyAlignment="1" applyProtection="1">
      <alignment horizontal="center"/>
      <protection locked="0"/>
    </xf>
    <xf numFmtId="1" fontId="4" fillId="6" borderId="72" xfId="2" applyNumberFormat="1" applyFont="1" applyFill="1" applyBorder="1" applyAlignment="1" applyProtection="1">
      <alignment horizontal="center"/>
      <protection locked="0"/>
    </xf>
    <xf numFmtId="1" fontId="4" fillId="6" borderId="38" xfId="2" applyNumberFormat="1" applyFont="1" applyFill="1" applyBorder="1" applyAlignment="1" applyProtection="1">
      <alignment horizontal="center"/>
      <protection locked="0"/>
    </xf>
    <xf numFmtId="1" fontId="4" fillId="6" borderId="58" xfId="2" applyNumberFormat="1" applyFont="1" applyFill="1" applyBorder="1" applyAlignment="1" applyProtection="1">
      <alignment horizontal="center"/>
      <protection locked="0"/>
    </xf>
    <xf numFmtId="1" fontId="4" fillId="6" borderId="57" xfId="2" applyNumberFormat="1" applyFont="1" applyFill="1" applyBorder="1" applyAlignment="1" applyProtection="1">
      <alignment horizontal="center"/>
      <protection locked="0"/>
    </xf>
    <xf numFmtId="1" fontId="4" fillId="6" borderId="52" xfId="2" applyNumberFormat="1" applyFont="1" applyFill="1" applyBorder="1" applyAlignment="1" applyProtection="1">
      <alignment horizontal="center"/>
      <protection locked="0"/>
    </xf>
    <xf numFmtId="1" fontId="4" fillId="6" borderId="61" xfId="2" applyNumberFormat="1" applyFont="1" applyFill="1" applyBorder="1" applyAlignment="1" applyProtection="1">
      <alignment horizontal="center"/>
      <protection locked="0"/>
    </xf>
    <xf numFmtId="1" fontId="4" fillId="6" borderId="65" xfId="2" applyNumberFormat="1" applyFont="1" applyFill="1" applyBorder="1" applyAlignment="1" applyProtection="1">
      <alignment horizontal="center"/>
      <protection locked="0"/>
    </xf>
    <xf numFmtId="1" fontId="4" fillId="6" borderId="56" xfId="2" applyNumberFormat="1" applyFont="1" applyFill="1" applyBorder="1" applyAlignment="1" applyProtection="1">
      <alignment horizontal="center"/>
      <protection locked="0"/>
    </xf>
    <xf numFmtId="1" fontId="4" fillId="6" borderId="55" xfId="2" applyNumberFormat="1" applyFont="1" applyFill="1" applyBorder="1" applyAlignment="1" applyProtection="1">
      <alignment horizontal="center"/>
      <protection locked="0"/>
    </xf>
    <xf numFmtId="1" fontId="4" fillId="6" borderId="53" xfId="2" applyNumberFormat="1" applyFont="1" applyFill="1" applyBorder="1" applyAlignment="1" applyProtection="1">
      <alignment horizontal="center"/>
      <protection locked="0"/>
    </xf>
    <xf numFmtId="1" fontId="4" fillId="6" borderId="43" xfId="2" applyNumberFormat="1" applyFont="1" applyFill="1" applyBorder="1" applyAlignment="1" applyProtection="1">
      <alignment horizontal="center"/>
      <protection locked="0"/>
    </xf>
    <xf numFmtId="1" fontId="4" fillId="6" borderId="66" xfId="2" applyNumberFormat="1" applyFont="1" applyFill="1" applyBorder="1" applyAlignment="1" applyProtection="1">
      <alignment horizontal="center"/>
      <protection locked="0"/>
    </xf>
    <xf numFmtId="1" fontId="4" fillId="6" borderId="67" xfId="2" applyNumberFormat="1" applyFont="1" applyFill="1" applyBorder="1" applyAlignment="1" applyProtection="1">
      <alignment horizontal="center"/>
      <protection locked="0"/>
    </xf>
    <xf numFmtId="1" fontId="4" fillId="6" borderId="70" xfId="2" applyNumberFormat="1" applyFont="1" applyFill="1" applyBorder="1" applyAlignment="1" applyProtection="1">
      <alignment horizontal="center"/>
      <protection locked="0"/>
    </xf>
    <xf numFmtId="0" fontId="4" fillId="0" borderId="82" xfId="0" applyFont="1" applyBorder="1" applyAlignment="1">
      <alignment wrapText="1"/>
    </xf>
    <xf numFmtId="0" fontId="4" fillId="0" borderId="82" xfId="0" applyFont="1" applyBorder="1" applyAlignment="1">
      <alignment vertical="top" wrapText="1"/>
    </xf>
    <xf numFmtId="0" fontId="4" fillId="0" borderId="6" xfId="0" applyFont="1" applyBorder="1" applyAlignment="1">
      <alignment vertical="top" wrapText="1"/>
    </xf>
    <xf numFmtId="0" fontId="4" fillId="0" borderId="83" xfId="0" applyFont="1" applyBorder="1" applyAlignment="1">
      <alignment vertical="top" wrapText="1"/>
    </xf>
    <xf numFmtId="0" fontId="3" fillId="4" borderId="2" xfId="0" applyFont="1" applyFill="1" applyBorder="1" applyAlignment="1">
      <alignment horizontal="center" vertical="center" wrapText="1"/>
    </xf>
    <xf numFmtId="0" fontId="5" fillId="2" borderId="10"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14"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5" fillId="2" borderId="42" xfId="0" applyFont="1" applyFill="1" applyBorder="1" applyAlignment="1" applyProtection="1">
      <alignment horizontal="center" vertical="center" wrapText="1"/>
      <protection locked="0"/>
    </xf>
    <xf numFmtId="0" fontId="2" fillId="3" borderId="19" xfId="0" applyFont="1" applyFill="1" applyBorder="1" applyAlignment="1">
      <alignment horizontal="left" vertical="center"/>
    </xf>
    <xf numFmtId="0" fontId="2" fillId="3" borderId="21" xfId="0" applyFont="1" applyFill="1" applyBorder="1" applyAlignment="1">
      <alignment horizontal="left" vertical="center"/>
    </xf>
    <xf numFmtId="0" fontId="22" fillId="5" borderId="1" xfId="0" applyFont="1" applyFill="1" applyBorder="1" applyAlignment="1">
      <alignment horizontal="left" vertical="top" wrapText="1"/>
    </xf>
    <xf numFmtId="0" fontId="22" fillId="5" borderId="2" xfId="0" applyFont="1" applyFill="1" applyBorder="1" applyAlignment="1">
      <alignment horizontal="left" vertical="top" wrapText="1"/>
    </xf>
    <xf numFmtId="0" fontId="22" fillId="5" borderId="24" xfId="0" applyFont="1" applyFill="1" applyBorder="1" applyAlignment="1">
      <alignment horizontal="left" vertical="top" wrapText="1"/>
    </xf>
    <xf numFmtId="0" fontId="22" fillId="5" borderId="23" xfId="0" applyFont="1" applyFill="1" applyBorder="1" applyAlignment="1">
      <alignment horizontal="left" vertical="top" wrapText="1"/>
    </xf>
    <xf numFmtId="0" fontId="22" fillId="5" borderId="3" xfId="0" applyFont="1" applyFill="1" applyBorder="1" applyAlignment="1">
      <alignment horizontal="left" vertical="top" wrapText="1"/>
    </xf>
    <xf numFmtId="0" fontId="22" fillId="5" borderId="4" xfId="0" applyFont="1" applyFill="1" applyBorder="1" applyAlignment="1">
      <alignment horizontal="left" vertical="top" wrapText="1"/>
    </xf>
    <xf numFmtId="0" fontId="4" fillId="2" borderId="31" xfId="0" applyFont="1" applyFill="1" applyBorder="1" applyAlignment="1" applyProtection="1">
      <alignment horizontal="left"/>
      <protection locked="0"/>
    </xf>
    <xf numFmtId="0" fontId="4" fillId="2" borderId="8" xfId="0" applyFont="1" applyFill="1" applyBorder="1" applyAlignment="1" applyProtection="1">
      <alignment horizontal="left"/>
      <protection locked="0"/>
    </xf>
    <xf numFmtId="0" fontId="3" fillId="4" borderId="12"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76"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13" fillId="0" borderId="0" xfId="0" applyFont="1" applyAlignment="1">
      <alignment horizontal="left" wrapText="1"/>
    </xf>
    <xf numFmtId="0" fontId="3" fillId="4" borderId="44" xfId="0" applyFont="1" applyFill="1" applyBorder="1" applyAlignment="1">
      <alignment horizontal="center" vertical="center" wrapText="1"/>
    </xf>
    <xf numFmtId="0" fontId="3" fillId="4" borderId="63" xfId="0" applyFont="1" applyFill="1" applyBorder="1" applyAlignment="1">
      <alignment horizontal="center" vertical="center" wrapText="1"/>
    </xf>
    <xf numFmtId="0" fontId="3" fillId="4" borderId="75" xfId="0" applyFont="1" applyFill="1" applyBorder="1" applyAlignment="1">
      <alignment horizontal="center" vertical="center" wrapText="1"/>
    </xf>
    <xf numFmtId="1" fontId="4" fillId="5" borderId="46" xfId="2" applyNumberFormat="1" applyFont="1" applyFill="1" applyBorder="1" applyAlignment="1" applyProtection="1">
      <alignment horizontal="center" vertical="center" wrapText="1"/>
      <protection locked="0"/>
    </xf>
    <xf numFmtId="1" fontId="4" fillId="5" borderId="47" xfId="2" applyNumberFormat="1" applyFont="1" applyFill="1" applyBorder="1" applyAlignment="1" applyProtection="1">
      <alignment horizontal="center" vertical="center" wrapText="1"/>
      <protection locked="0"/>
    </xf>
    <xf numFmtId="1" fontId="4" fillId="5" borderId="48" xfId="2" applyNumberFormat="1" applyFont="1" applyFill="1" applyBorder="1" applyAlignment="1" applyProtection="1">
      <alignment horizontal="center" vertical="center" wrapText="1"/>
      <protection locked="0"/>
    </xf>
    <xf numFmtId="165" fontId="5" fillId="0" borderId="1" xfId="0" applyNumberFormat="1" applyFont="1" applyBorder="1" applyAlignment="1">
      <alignment horizontal="center"/>
    </xf>
    <xf numFmtId="165" fontId="5" fillId="0" borderId="79" xfId="0" applyNumberFormat="1" applyFont="1" applyBorder="1" applyAlignment="1">
      <alignment horizontal="center"/>
    </xf>
    <xf numFmtId="165" fontId="5" fillId="0" borderId="2" xfId="0" applyNumberFormat="1" applyFont="1" applyBorder="1" applyAlignment="1">
      <alignment horizontal="center"/>
    </xf>
    <xf numFmtId="165" fontId="5" fillId="0" borderId="3" xfId="0" applyNumberFormat="1" applyFont="1" applyBorder="1" applyAlignment="1">
      <alignment horizontal="center"/>
    </xf>
    <xf numFmtId="165" fontId="5" fillId="0" borderId="75" xfId="0" applyNumberFormat="1" applyFont="1" applyBorder="1" applyAlignment="1">
      <alignment horizontal="center"/>
    </xf>
    <xf numFmtId="165" fontId="5" fillId="0" borderId="4" xfId="0" applyNumberFormat="1" applyFont="1" applyBorder="1" applyAlignment="1">
      <alignment horizontal="center"/>
    </xf>
    <xf numFmtId="1" fontId="4" fillId="5" borderId="29" xfId="2" applyNumberFormat="1" applyFont="1" applyFill="1" applyBorder="1" applyAlignment="1" applyProtection="1">
      <alignment horizontal="center" vertical="center" wrapText="1"/>
      <protection locked="0"/>
    </xf>
    <xf numFmtId="1" fontId="4" fillId="5" borderId="24" xfId="2" applyNumberFormat="1" applyFont="1" applyFill="1" applyBorder="1" applyAlignment="1" applyProtection="1">
      <alignment horizontal="center" vertical="center" wrapText="1"/>
      <protection locked="0"/>
    </xf>
    <xf numFmtId="1" fontId="4" fillId="5" borderId="3" xfId="2" applyNumberFormat="1" applyFont="1" applyFill="1" applyBorder="1" applyAlignment="1" applyProtection="1">
      <alignment horizontal="center" vertical="center" wrapText="1"/>
      <protection locked="0"/>
    </xf>
    <xf numFmtId="165" fontId="4" fillId="0" borderId="66" xfId="1" applyNumberFormat="1" applyFont="1" applyBorder="1" applyAlignment="1" applyProtection="1">
      <alignment horizontal="center" vertical="center" wrapText="1"/>
    </xf>
    <xf numFmtId="165" fontId="4" fillId="0" borderId="69" xfId="1" applyNumberFormat="1" applyFont="1" applyBorder="1" applyAlignment="1" applyProtection="1">
      <alignment horizontal="center" vertical="center" wrapText="1"/>
    </xf>
    <xf numFmtId="165" fontId="4" fillId="0" borderId="59" xfId="1" applyNumberFormat="1" applyFont="1" applyBorder="1" applyAlignment="1" applyProtection="1">
      <alignment horizontal="center" vertical="center" wrapText="1"/>
    </xf>
    <xf numFmtId="0" fontId="2" fillId="3" borderId="19" xfId="0" applyFont="1" applyFill="1" applyBorder="1" applyAlignment="1">
      <alignment horizontal="center" vertical="center" wrapText="1"/>
    </xf>
    <xf numFmtId="0" fontId="2" fillId="3" borderId="21" xfId="0" applyFont="1" applyFill="1" applyBorder="1" applyAlignment="1">
      <alignment horizontal="center" vertical="center" wrapText="1"/>
    </xf>
    <xf numFmtId="165" fontId="4" fillId="0" borderId="12" xfId="1" applyNumberFormat="1" applyFont="1" applyBorder="1" applyAlignment="1" applyProtection="1">
      <alignment horizontal="center" vertical="center" wrapText="1"/>
    </xf>
    <xf numFmtId="165" fontId="4" fillId="0" borderId="44" xfId="1" applyNumberFormat="1" applyFont="1" applyBorder="1" applyAlignment="1" applyProtection="1">
      <alignment horizontal="center" vertical="center" wrapText="1"/>
    </xf>
    <xf numFmtId="165" fontId="4" fillId="0" borderId="45" xfId="1" applyNumberFormat="1" applyFont="1" applyBorder="1" applyAlignment="1" applyProtection="1">
      <alignment horizontal="center" vertical="center" wrapText="1"/>
    </xf>
    <xf numFmtId="1" fontId="4" fillId="0" borderId="46" xfId="2" applyNumberFormat="1" applyFont="1" applyFill="1" applyBorder="1" applyAlignment="1" applyProtection="1">
      <alignment horizontal="center" vertical="center" wrapText="1"/>
      <protection locked="0"/>
    </xf>
    <xf numFmtId="1" fontId="4" fillId="0" borderId="47" xfId="2" applyNumberFormat="1" applyFont="1" applyFill="1" applyBorder="1" applyAlignment="1" applyProtection="1">
      <alignment horizontal="center" vertical="center" wrapText="1"/>
      <protection locked="0"/>
    </xf>
    <xf numFmtId="1" fontId="4" fillId="0" borderId="48" xfId="2" applyNumberFormat="1" applyFont="1" applyFill="1" applyBorder="1" applyAlignment="1" applyProtection="1">
      <alignment horizontal="center" vertical="center" wrapText="1"/>
      <protection locked="0"/>
    </xf>
    <xf numFmtId="1" fontId="4" fillId="5" borderId="69" xfId="2" applyNumberFormat="1" applyFont="1" applyFill="1" applyBorder="1" applyAlignment="1" applyProtection="1">
      <alignment horizontal="center" vertical="center" wrapText="1"/>
      <protection locked="0"/>
    </xf>
    <xf numFmtId="1" fontId="4" fillId="5" borderId="59" xfId="2" applyNumberFormat="1" applyFont="1" applyFill="1" applyBorder="1" applyAlignment="1" applyProtection="1">
      <alignment horizontal="center" vertical="center" wrapText="1"/>
      <protection locked="0"/>
    </xf>
    <xf numFmtId="1" fontId="4" fillId="5" borderId="68" xfId="2" applyNumberFormat="1" applyFont="1" applyFill="1" applyBorder="1" applyAlignment="1" applyProtection="1">
      <alignment horizontal="center" vertical="center" wrapText="1"/>
      <protection locked="0"/>
    </xf>
    <xf numFmtId="0" fontId="2" fillId="3" borderId="19"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21"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3">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D95547"/>
      <color rgb="FF8BB8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5D798-5318-45A9-970A-93EE94DFCE22}">
  <dimension ref="B1:C10"/>
  <sheetViews>
    <sheetView zoomScale="85" zoomScaleNormal="85" workbookViewId="0">
      <selection activeCell="H16" sqref="H16"/>
    </sheetView>
  </sheetViews>
  <sheetFormatPr defaultColWidth="33.5703125" defaultRowHeight="20.25" customHeight="1" x14ac:dyDescent="0.25"/>
  <cols>
    <col min="1" max="1" width="1.5703125" customWidth="1"/>
    <col min="2" max="2" width="20.140625" style="135" customWidth="1"/>
    <col min="3" max="3" width="54.28515625" customWidth="1"/>
  </cols>
  <sheetData>
    <row r="1" spans="2:3" ht="9" customHeight="1" thickBot="1" x14ac:dyDescent="0.3"/>
    <row r="2" spans="2:3" ht="20.25" customHeight="1" thickBot="1" x14ac:dyDescent="0.3">
      <c r="B2" s="177" t="s">
        <v>107</v>
      </c>
      <c r="C2" s="178"/>
    </row>
    <row r="3" spans="2:3" ht="20.25" customHeight="1" x14ac:dyDescent="0.25">
      <c r="B3" s="179" t="s">
        <v>108</v>
      </c>
      <c r="C3" s="180"/>
    </row>
    <row r="4" spans="2:3" ht="20.25" customHeight="1" x14ac:dyDescent="0.25">
      <c r="B4" s="181"/>
      <c r="C4" s="182"/>
    </row>
    <row r="5" spans="2:3" ht="20.25" customHeight="1" x14ac:dyDescent="0.25">
      <c r="B5" s="181"/>
      <c r="C5" s="182"/>
    </row>
    <row r="6" spans="2:3" ht="20.25" customHeight="1" x14ac:dyDescent="0.25">
      <c r="B6" s="181"/>
      <c r="C6" s="182"/>
    </row>
    <row r="7" spans="2:3" ht="20.25" customHeight="1" x14ac:dyDescent="0.25">
      <c r="B7" s="181"/>
      <c r="C7" s="182"/>
    </row>
    <row r="8" spans="2:3" ht="20.25" customHeight="1" x14ac:dyDescent="0.25">
      <c r="B8" s="181"/>
      <c r="C8" s="182"/>
    </row>
    <row r="9" spans="2:3" ht="20.25" customHeight="1" x14ac:dyDescent="0.25">
      <c r="B9" s="181"/>
      <c r="C9" s="182"/>
    </row>
    <row r="10" spans="2:3" ht="75" customHeight="1" thickBot="1" x14ac:dyDescent="0.3">
      <c r="B10" s="183"/>
      <c r="C10" s="184"/>
    </row>
  </sheetData>
  <sheetProtection algorithmName="SHA-512" hashValue="mqBCnTCZ+Gqj5f7qjXX8EXpPUhxKsDA3VF5z+Qb+VfdqCwaAtw5N5aKdY+X6wRfLQf6XYEwZEDX6PoC64PrZag==" saltValue="dquSzlw0uPC1tgIvbqAadg==" spinCount="100000" sheet="1" objects="1" scenarios="1" selectLockedCells="1" selectUnlockedCells="1"/>
  <mergeCells count="2">
    <mergeCell ref="B2:C2"/>
    <mergeCell ref="B3: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93D7F-7C25-476E-AEF7-8B5781A3287C}">
  <sheetPr>
    <tabColor theme="4" tint="0.39997558519241921"/>
  </sheetPr>
  <dimension ref="A1:U48"/>
  <sheetViews>
    <sheetView tabSelected="1" zoomScale="70" zoomScaleNormal="70" workbookViewId="0">
      <pane xSplit="1" topLeftCell="K1" activePane="topRight" state="frozen"/>
      <selection pane="topRight" activeCell="P30" sqref="P30"/>
    </sheetView>
  </sheetViews>
  <sheetFormatPr defaultRowHeight="21.75" customHeight="1" x14ac:dyDescent="0.25"/>
  <cols>
    <col min="1" max="1" width="55.5703125" bestFit="1" customWidth="1"/>
    <col min="2" max="2" width="5.7109375" style="121" customWidth="1"/>
    <col min="3" max="3" width="70.7109375" customWidth="1"/>
    <col min="4" max="4" width="5.7109375" style="121" customWidth="1"/>
    <col min="5" max="5" width="70.7109375" customWidth="1"/>
    <col min="6" max="6" width="5.7109375" style="121" customWidth="1"/>
    <col min="7" max="7" width="70.7109375" customWidth="1"/>
    <col min="8" max="8" width="5.7109375" style="121" customWidth="1"/>
    <col min="9" max="9" width="70.7109375" customWidth="1"/>
    <col min="10" max="10" width="5.7109375" style="121" customWidth="1"/>
    <col min="11" max="11" width="70.7109375" customWidth="1"/>
    <col min="12" max="12" width="5.7109375" style="121" customWidth="1"/>
    <col min="13" max="13" width="70.7109375" customWidth="1"/>
    <col min="14" max="14" width="5.7109375" style="121" customWidth="1"/>
    <col min="15" max="15" width="70.7109375" customWidth="1"/>
    <col min="16" max="16" width="5.7109375" style="121" customWidth="1"/>
    <col min="17" max="17" width="70.7109375" customWidth="1"/>
  </cols>
  <sheetData>
    <row r="1" spans="1:17" ht="21.75" customHeight="1" thickBot="1" x14ac:dyDescent="0.3"/>
    <row r="2" spans="1:17" ht="21.75" customHeight="1" thickBot="1" x14ac:dyDescent="0.3">
      <c r="A2" s="1" t="s">
        <v>21</v>
      </c>
      <c r="B2" s="120"/>
      <c r="C2" s="2"/>
      <c r="D2" s="120"/>
      <c r="E2" s="2"/>
      <c r="F2" s="120"/>
      <c r="G2" s="2"/>
      <c r="H2" s="120"/>
      <c r="I2" s="2"/>
      <c r="J2" s="120"/>
      <c r="K2" s="2"/>
      <c r="L2" s="120"/>
      <c r="M2" s="2"/>
      <c r="N2" s="120"/>
      <c r="O2" s="2"/>
      <c r="P2" s="120"/>
      <c r="Q2" s="4"/>
    </row>
    <row r="3" spans="1:17" ht="21.75" customHeight="1" thickBot="1" x14ac:dyDescent="0.3">
      <c r="A3" s="187" t="s">
        <v>71</v>
      </c>
      <c r="B3" s="189" t="s">
        <v>72</v>
      </c>
      <c r="C3" s="190"/>
      <c r="D3" s="190"/>
      <c r="E3" s="190"/>
      <c r="F3" s="190"/>
      <c r="G3" s="190"/>
      <c r="H3" s="190"/>
      <c r="I3" s="190"/>
      <c r="J3" s="190"/>
      <c r="K3" s="190"/>
      <c r="L3" s="190"/>
      <c r="M3" s="190"/>
      <c r="N3" s="190"/>
      <c r="O3" s="190"/>
      <c r="P3" s="190"/>
      <c r="Q3" s="126"/>
    </row>
    <row r="4" spans="1:17" ht="21.75" customHeight="1" thickBot="1" x14ac:dyDescent="0.3">
      <c r="A4" s="188"/>
      <c r="B4" s="189">
        <v>2024</v>
      </c>
      <c r="C4" s="191"/>
      <c r="D4" s="189">
        <v>2025</v>
      </c>
      <c r="E4" s="191"/>
      <c r="F4" s="189">
        <v>2026</v>
      </c>
      <c r="G4" s="191"/>
      <c r="H4" s="189">
        <v>2027</v>
      </c>
      <c r="I4" s="191"/>
      <c r="J4" s="189">
        <v>2028</v>
      </c>
      <c r="K4" s="191"/>
      <c r="L4" s="189">
        <v>2029</v>
      </c>
      <c r="M4" s="191"/>
      <c r="N4" s="189">
        <v>2030</v>
      </c>
      <c r="O4" s="191"/>
      <c r="P4" s="189">
        <v>2031</v>
      </c>
      <c r="Q4" s="192"/>
    </row>
    <row r="5" spans="1:17" ht="20.100000000000001" customHeight="1" x14ac:dyDescent="0.25">
      <c r="A5" s="118" t="s">
        <v>109</v>
      </c>
      <c r="B5" s="172"/>
      <c r="C5" s="13" t="str" cm="1">
        <f t="array" ref="C5">_xlfn.IFS(B5="","",B5=1,'Overzicht emissienormen'!$C$3,B5=2,'Overzicht emissienormen'!$C$4,B5=3,'Overzicht emissienormen'!$C$5,B5=4,'Overzicht emissienormen'!$C$6,B5=5,'Overzicht emissienormen'!$C$7,B5=6,'Overzicht emissienormen'!$C$8,B5=7,'Overzicht emissienormen'!$C$9,B5=8,'Overzicht emissienormen'!$C$10,B5=9,'Overzicht emissienormen'!$C$11,B5=10,'Overzicht emissienormen'!$C$12,B5=11,'Overzicht emissienormen'!$C$13,B5=12,'Overzicht emissienormen'!$C$14,B5=13,'Overzicht emissienormen'!$C$15,B5=14,'Overzicht emissienormen'!$C$16,B5=15,'Overzicht emissienormen'!$C$17)</f>
        <v/>
      </c>
      <c r="D5" s="172"/>
      <c r="E5" s="13" t="str" cm="1">
        <f t="array" ref="E5">_xlfn.IFS(D5="","",D5=1,'Overzicht emissienormen'!$C$3,D5=2,'Overzicht emissienormen'!$C$4,D5=3,'Overzicht emissienormen'!$C$5,D5=4,'Overzicht emissienormen'!$C$6,D5=5,'Overzicht emissienormen'!$C$7,D5=6,'Overzicht emissienormen'!$C$8,D5=7,'Overzicht emissienormen'!$C$9,D5=8,'Overzicht emissienormen'!$C$10,D5=9,'Overzicht emissienormen'!$C$11,D5=10,'Overzicht emissienormen'!$C$12,D5=11,'Overzicht emissienormen'!$C$13,D5=12,'Overzicht emissienormen'!$C$14,D5=13,'Overzicht emissienormen'!$C$15,D5=14,'Overzicht emissienormen'!$C$16,D5=15,'Overzicht emissienormen'!$C$17)</f>
        <v/>
      </c>
      <c r="F5" s="172"/>
      <c r="G5" s="13" t="str" cm="1">
        <f t="array" ref="G5">_xlfn.IFS(F5="","",F5=1,'Overzicht emissienormen'!$C$3,F5=2,'Overzicht emissienormen'!$C$4,F5=3,'Overzicht emissienormen'!$C$5,F5=4,'Overzicht emissienormen'!$C$6,F5=5,'Overzicht emissienormen'!$C$7,F5=6,'Overzicht emissienormen'!$C$8,F5=7,'Overzicht emissienormen'!$C$9,F5=8,'Overzicht emissienormen'!$C$10,F5=9,'Overzicht emissienormen'!$C$11,F5=10,'Overzicht emissienormen'!$C$12,F5=11,'Overzicht emissienormen'!$C$13,F5=12,'Overzicht emissienormen'!$C$14,F5=13,'Overzicht emissienormen'!$C$15,F5=14,'Overzicht emissienormen'!$C$16,F5=15,'Overzicht emissienormen'!$C$17)</f>
        <v/>
      </c>
      <c r="H5" s="172"/>
      <c r="I5" s="13" t="str" cm="1">
        <f t="array" ref="I5">_xlfn.IFS(H5="","",H5=1,'Overzicht emissienormen'!$C$3,H5=2,'Overzicht emissienormen'!$C$4,H5=3,'Overzicht emissienormen'!$C$5,H5=4,'Overzicht emissienormen'!$C$6,H5=5,'Overzicht emissienormen'!$C$7,H5=6,'Overzicht emissienormen'!$C$8,H5=7,'Overzicht emissienormen'!$C$9,H5=8,'Overzicht emissienormen'!$C$10,H5=9,'Overzicht emissienormen'!$C$11,H5=10,'Overzicht emissienormen'!$C$12,H5=11,'Overzicht emissienormen'!$C$13,H5=12,'Overzicht emissienormen'!$C$14,H5=13,'Overzicht emissienormen'!$C$15,H5=14,'Overzicht emissienormen'!$C$16,H5=15,'Overzicht emissienormen'!$C$17)</f>
        <v/>
      </c>
      <c r="J5" s="172"/>
      <c r="K5" s="13" t="str" cm="1">
        <f t="array" ref="K5">_xlfn.IFS(J5="","",J5=1,'Overzicht emissienormen'!$C$3,J5=2,'Overzicht emissienormen'!$C$4,J5&gt;2,"NIET MOGELIJK")</f>
        <v/>
      </c>
      <c r="L5" s="172"/>
      <c r="M5" s="13" t="str" cm="1">
        <f t="array" ref="M5">_xlfn.IFS(L5="","",L5=1,'Overzicht emissienormen'!$C$3,L5=2,'Overzicht emissienormen'!$C$4,L5&gt;2,"NIET MOGELIJK")</f>
        <v/>
      </c>
      <c r="N5" s="172"/>
      <c r="O5" s="13" t="str" cm="1">
        <f t="array" ref="O5">_xlfn.IFS(N5="","",N5=1,'Overzicht emissienormen'!$C$3,N5=2,'Overzicht emissienormen'!$C$4,N5&gt;2,"NIET MOGELIJK")</f>
        <v/>
      </c>
      <c r="P5" s="172"/>
      <c r="Q5" s="114" t="str" cm="1">
        <f t="array" ref="Q5">_xlfn.IFS(P5="","",P5=1,'Overzicht emissienormen'!$C$3,P5=2,'Overzicht emissienormen'!$C$4,P5&gt;2,"NIET MOGELIJK")</f>
        <v/>
      </c>
    </row>
    <row r="6" spans="1:17" ht="20.100000000000001" customHeight="1" x14ac:dyDescent="0.25">
      <c r="A6" s="119" t="s">
        <v>109</v>
      </c>
      <c r="B6" s="173"/>
      <c r="C6" s="30" t="str" cm="1">
        <f t="array" ref="C6">_xlfn.IFS(B6="","",B6=1,'Overzicht emissienormen'!$C$3,B6=2,'Overzicht emissienormen'!$C$4,B6=3,'Overzicht emissienormen'!$C$5,B6=4,'Overzicht emissienormen'!$C$6,B6=5,'Overzicht emissienormen'!$C$7,B6=6,'Overzicht emissienormen'!$C$8,B6=7,'Overzicht emissienormen'!$C$9,B6=8,'Overzicht emissienormen'!$C$10,B6=9,'Overzicht emissienormen'!$C$11,B6=10,'Overzicht emissienormen'!$C$12,B6=11,'Overzicht emissienormen'!$C$13,B6=12,'Overzicht emissienormen'!$C$14,B6=13,'Overzicht emissienormen'!$C$15,B6=14,'Overzicht emissienormen'!$C$16,B6=15,'Overzicht emissienormen'!$C$17)</f>
        <v/>
      </c>
      <c r="D6" s="173"/>
      <c r="E6" s="30" t="str" cm="1">
        <f t="array" ref="E6">_xlfn.IFS(D6="","",D6=1,'Overzicht emissienormen'!$C$3,D6=2,'Overzicht emissienormen'!$C$4,D6=3,'Overzicht emissienormen'!$C$5,D6=4,'Overzicht emissienormen'!$C$6,D6=5,'Overzicht emissienormen'!$C$7,D6=6,'Overzicht emissienormen'!$C$8,D6=7,'Overzicht emissienormen'!$C$9,D6=8,'Overzicht emissienormen'!$C$10,D6=9,'Overzicht emissienormen'!$C$11,D6=10,'Overzicht emissienormen'!$C$12,D6=11,'Overzicht emissienormen'!$C$13,D6=12,'Overzicht emissienormen'!$C$14,D6=13,'Overzicht emissienormen'!$C$15,D6=14,'Overzicht emissienormen'!$C$16,D6=15,'Overzicht emissienormen'!$C$17)</f>
        <v/>
      </c>
      <c r="F6" s="173"/>
      <c r="G6" s="30" t="str" cm="1">
        <f t="array" ref="G6">_xlfn.IFS(F6="","",F6=1,'Overzicht emissienormen'!$C$3,F6=2,'Overzicht emissienormen'!$C$4,F6=3,'Overzicht emissienormen'!$C$5,F6=4,'Overzicht emissienormen'!$C$6,F6=5,'Overzicht emissienormen'!$C$7,F6=6,'Overzicht emissienormen'!$C$8,F6=7,'Overzicht emissienormen'!$C$9,F6=8,'Overzicht emissienormen'!$C$10,F6=9,'Overzicht emissienormen'!$C$11,F6=10,'Overzicht emissienormen'!$C$12,F6=11,'Overzicht emissienormen'!$C$13,F6=12,'Overzicht emissienormen'!$C$14,F6=13,'Overzicht emissienormen'!$C$15,F6=14,'Overzicht emissienormen'!$C$16,F6=15,'Overzicht emissienormen'!$C$17)</f>
        <v/>
      </c>
      <c r="H6" s="173"/>
      <c r="I6" s="30" t="str" cm="1">
        <f t="array" ref="I6">_xlfn.IFS(H6="","",H6=1,'Overzicht emissienormen'!$C$3,H6=2,'Overzicht emissienormen'!$C$4,H6=3,'Overzicht emissienormen'!$C$5,H6=4,'Overzicht emissienormen'!$C$6,H6=5,'Overzicht emissienormen'!$C$7,H6=6,'Overzicht emissienormen'!$C$8,H6=7,'Overzicht emissienormen'!$C$9,H6=8,'Overzicht emissienormen'!$C$10,H6=9,'Overzicht emissienormen'!$C$11,H6=10,'Overzicht emissienormen'!$C$12,H6=11,'Overzicht emissienormen'!$C$13,H6=12,'Overzicht emissienormen'!$C$14,H6=13,'Overzicht emissienormen'!$C$15,H6=14,'Overzicht emissienormen'!$C$16,H6=15,'Overzicht emissienormen'!$C$17)</f>
        <v/>
      </c>
      <c r="J6" s="173"/>
      <c r="K6" s="30" t="str" cm="1">
        <f t="array" ref="K6">_xlfn.IFS(J6="","",J6=1,'Overzicht emissienormen'!$C$3,J6=2,'Overzicht emissienormen'!$C$4,J6&gt;2,"NIET MOGELIJK")</f>
        <v/>
      </c>
      <c r="L6" s="173"/>
      <c r="M6" s="30" t="str" cm="1">
        <f t="array" ref="M6">_xlfn.IFS(L6="","",L6=1,'Overzicht emissienormen'!$C$3,L6=2,'Overzicht emissienormen'!$C$4,L6&gt;2,"NIET MOGELIJK")</f>
        <v/>
      </c>
      <c r="N6" s="173"/>
      <c r="O6" s="30" t="str" cm="1">
        <f t="array" ref="O6">_xlfn.IFS(N6="","",N6=1,'Overzicht emissienormen'!$C$3,N6=2,'Overzicht emissienormen'!$C$4,N6&gt;2,"NIET MOGELIJK")</f>
        <v/>
      </c>
      <c r="P6" s="173"/>
      <c r="Q6" s="116" t="str" cm="1">
        <f t="array" ref="Q6">_xlfn.IFS(P6="","",P6=1,'Overzicht emissienormen'!$C$3,P6=2,'Overzicht emissienormen'!$C$4,P6&gt;2,"NIET MOGELIJK")</f>
        <v/>
      </c>
    </row>
    <row r="7" spans="1:17" ht="20.100000000000001" customHeight="1" x14ac:dyDescent="0.25">
      <c r="A7" s="119" t="s">
        <v>109</v>
      </c>
      <c r="B7" s="173"/>
      <c r="C7" s="30" t="str" cm="1">
        <f t="array" ref="C7">_xlfn.IFS(B7="","",B7=1,'Overzicht emissienormen'!$C$3,B7=2,'Overzicht emissienormen'!$C$4,B7=3,'Overzicht emissienormen'!$C$5,B7=4,'Overzicht emissienormen'!$C$6,B7=5,'Overzicht emissienormen'!$C$7,B7=6,'Overzicht emissienormen'!$C$8,B7=7,'Overzicht emissienormen'!$C$9,B7=8,'Overzicht emissienormen'!$C$10,B7=9,'Overzicht emissienormen'!$C$11,B7=10,'Overzicht emissienormen'!$C$12,B7=11,'Overzicht emissienormen'!$C$13,B7=12,'Overzicht emissienormen'!$C$14,B7=13,'Overzicht emissienormen'!$C$15,B7=14,'Overzicht emissienormen'!$C$16,B7=15,'Overzicht emissienormen'!$C$17)</f>
        <v/>
      </c>
      <c r="D7" s="173"/>
      <c r="E7" s="30" t="str" cm="1">
        <f t="array" ref="E7">_xlfn.IFS(D7="","",D7=1,'Overzicht emissienormen'!$C$3,D7=2,'Overzicht emissienormen'!$C$4,D7=3,'Overzicht emissienormen'!$C$5,D7=4,'Overzicht emissienormen'!$C$6,D7=5,'Overzicht emissienormen'!$C$7,D7=6,'Overzicht emissienormen'!$C$8,D7=7,'Overzicht emissienormen'!$C$9,D7=8,'Overzicht emissienormen'!$C$10,D7=9,'Overzicht emissienormen'!$C$11,D7=10,'Overzicht emissienormen'!$C$12,D7=11,'Overzicht emissienormen'!$C$13,D7=12,'Overzicht emissienormen'!$C$14,D7=13,'Overzicht emissienormen'!$C$15,D7=14,'Overzicht emissienormen'!$C$16,D7=15,'Overzicht emissienormen'!$C$17)</f>
        <v/>
      </c>
      <c r="F7" s="173"/>
      <c r="G7" s="30" t="str" cm="1">
        <f t="array" ref="G7">_xlfn.IFS(F7="","",F7=1,'Overzicht emissienormen'!$C$3,F7=2,'Overzicht emissienormen'!$C$4,F7=3,'Overzicht emissienormen'!$C$5,F7=4,'Overzicht emissienormen'!$C$6,F7=5,'Overzicht emissienormen'!$C$7,F7=6,'Overzicht emissienormen'!$C$8,F7=7,'Overzicht emissienormen'!$C$9,F7=8,'Overzicht emissienormen'!$C$10,F7=9,'Overzicht emissienormen'!$C$11,F7=10,'Overzicht emissienormen'!$C$12,F7=11,'Overzicht emissienormen'!$C$13,F7=12,'Overzicht emissienormen'!$C$14,F7=13,'Overzicht emissienormen'!$C$15,F7=14,'Overzicht emissienormen'!$C$16,F7=15,'Overzicht emissienormen'!$C$17)</f>
        <v/>
      </c>
      <c r="H7" s="173"/>
      <c r="I7" s="30" t="str" cm="1">
        <f t="array" ref="I7">_xlfn.IFS(H7="","",H7=1,'Overzicht emissienormen'!$C$3,H7=2,'Overzicht emissienormen'!$C$4,H7=3,'Overzicht emissienormen'!$C$5,H7=4,'Overzicht emissienormen'!$C$6,H7=5,'Overzicht emissienormen'!$C$7,H7=6,'Overzicht emissienormen'!$C$8,H7=7,'Overzicht emissienormen'!$C$9,H7=8,'Overzicht emissienormen'!$C$10,H7=9,'Overzicht emissienormen'!$C$11,H7=10,'Overzicht emissienormen'!$C$12,H7=11,'Overzicht emissienormen'!$C$13,H7=12,'Overzicht emissienormen'!$C$14,H7=13,'Overzicht emissienormen'!$C$15,H7=14,'Overzicht emissienormen'!$C$16,H7=15,'Overzicht emissienormen'!$C$17)</f>
        <v/>
      </c>
      <c r="J7" s="173"/>
      <c r="K7" s="30" t="str" cm="1">
        <f t="array" ref="K7">_xlfn.IFS(J7="","",J7=1,'Overzicht emissienormen'!$C$3,J7=2,'Overzicht emissienormen'!$C$4,J7&gt;2,"NIET MOGELIJK")</f>
        <v/>
      </c>
      <c r="L7" s="173"/>
      <c r="M7" s="30" t="str" cm="1">
        <f t="array" ref="M7">_xlfn.IFS(L7="","",L7=1,'Overzicht emissienormen'!$C$3,L7=2,'Overzicht emissienormen'!$C$4,L7&gt;2,"NIET MOGELIJK")</f>
        <v/>
      </c>
      <c r="N7" s="173"/>
      <c r="O7" s="30" t="str" cm="1">
        <f t="array" ref="O7">_xlfn.IFS(N7="","",N7=1,'Overzicht emissienormen'!$C$3,N7=2,'Overzicht emissienormen'!$C$4,N7&gt;2,"NIET MOGELIJK")</f>
        <v/>
      </c>
      <c r="P7" s="173"/>
      <c r="Q7" s="116" t="str" cm="1">
        <f t="array" ref="Q7">_xlfn.IFS(P7="","",P7=1,'Overzicht emissienormen'!$C$3,P7=2,'Overzicht emissienormen'!$C$4,P7&gt;2,"NIET MOGELIJK")</f>
        <v/>
      </c>
    </row>
    <row r="8" spans="1:17" ht="20.100000000000001" customHeight="1" x14ac:dyDescent="0.25">
      <c r="A8" s="169" t="s">
        <v>109</v>
      </c>
      <c r="B8" s="173"/>
      <c r="C8" s="30" t="str" cm="1">
        <f t="array" ref="C8">_xlfn.IFS(B8="","",B8=1,'Overzicht emissienormen'!$C$3,B8=2,'Overzicht emissienormen'!$C$4,B8=3,'Overzicht emissienormen'!$C$5,B8=4,'Overzicht emissienormen'!$C$6,B8=5,'Overzicht emissienormen'!$C$7,B8=6,'Overzicht emissienormen'!$C$8,B8=7,'Overzicht emissienormen'!$C$9,B8=8,'Overzicht emissienormen'!$C$10,B8=9,'Overzicht emissienormen'!$C$11,B8=10,'Overzicht emissienormen'!$C$12,B8=11,'Overzicht emissienormen'!$C$13,B8=12,'Overzicht emissienormen'!$C$14,B8=13,'Overzicht emissienormen'!$C$15,B8=14,'Overzicht emissienormen'!$C$16,B8=15,'Overzicht emissienormen'!$C$17)</f>
        <v/>
      </c>
      <c r="D8" s="173"/>
      <c r="E8" s="30" t="str" cm="1">
        <f t="array" ref="E8">_xlfn.IFS(D8="","",D8=1,'Overzicht emissienormen'!$C$3,D8=2,'Overzicht emissienormen'!$C$4,D8=3,'Overzicht emissienormen'!$C$5,D8=4,'Overzicht emissienormen'!$C$6,D8=5,'Overzicht emissienormen'!$C$7,D8=6,'Overzicht emissienormen'!$C$8,D8=7,'Overzicht emissienormen'!$C$9,D8=8,'Overzicht emissienormen'!$C$10,D8=9,'Overzicht emissienormen'!$C$11,D8=10,'Overzicht emissienormen'!$C$12,D8=11,'Overzicht emissienormen'!$C$13,D8=12,'Overzicht emissienormen'!$C$14,D8=13,'Overzicht emissienormen'!$C$15,D8=14,'Overzicht emissienormen'!$C$16,D8=15,'Overzicht emissienormen'!$C$17)</f>
        <v/>
      </c>
      <c r="F8" s="173"/>
      <c r="G8" s="30" t="str" cm="1">
        <f t="array" ref="G8">_xlfn.IFS(F8="","",F8=1,'Overzicht emissienormen'!$C$3,F8=2,'Overzicht emissienormen'!$C$4,F8=3,'Overzicht emissienormen'!$C$5,F8=4,'Overzicht emissienormen'!$C$6,F8=5,'Overzicht emissienormen'!$C$7,F8=6,'Overzicht emissienormen'!$C$8,F8=7,'Overzicht emissienormen'!$C$9,F8=8,'Overzicht emissienormen'!$C$10,F8=9,'Overzicht emissienormen'!$C$11,F8=10,'Overzicht emissienormen'!$C$12,F8=11,'Overzicht emissienormen'!$C$13,F8=12,'Overzicht emissienormen'!$C$14,F8=13,'Overzicht emissienormen'!$C$15,F8=14,'Overzicht emissienormen'!$C$16,F8=15,'Overzicht emissienormen'!$C$17)</f>
        <v/>
      </c>
      <c r="H8" s="173"/>
      <c r="I8" s="30" t="str" cm="1">
        <f t="array" ref="I8">_xlfn.IFS(H8="","",H8=1,'Overzicht emissienormen'!$C$3,H8=2,'Overzicht emissienormen'!$C$4,H8=3,'Overzicht emissienormen'!$C$5,H8=4,'Overzicht emissienormen'!$C$6,H8=5,'Overzicht emissienormen'!$C$7,H8=6,'Overzicht emissienormen'!$C$8,H8=7,'Overzicht emissienormen'!$C$9,H8=8,'Overzicht emissienormen'!$C$10,H8=9,'Overzicht emissienormen'!$C$11,H8=10,'Overzicht emissienormen'!$C$12,H8=11,'Overzicht emissienormen'!$C$13,H8=12,'Overzicht emissienormen'!$C$14,H8=13,'Overzicht emissienormen'!$C$15,H8=14,'Overzicht emissienormen'!$C$16,H8=15,'Overzicht emissienormen'!$C$17)</f>
        <v/>
      </c>
      <c r="J8" s="173"/>
      <c r="K8" s="30" t="str" cm="1">
        <f t="array" ref="K8">_xlfn.IFS(J8="","",J8=1,'Overzicht emissienormen'!$C$3,J8=2,'Overzicht emissienormen'!$C$4,J8&gt;2,"NIET MOGELIJK")</f>
        <v/>
      </c>
      <c r="L8" s="173"/>
      <c r="M8" s="30" t="str" cm="1">
        <f t="array" ref="M8">_xlfn.IFS(L8="","",L8=1,'Overzicht emissienormen'!$C$3,L8=2,'Overzicht emissienormen'!$C$4,L8&gt;2,"NIET MOGELIJK")</f>
        <v/>
      </c>
      <c r="N8" s="173"/>
      <c r="O8" s="30" t="str" cm="1">
        <f t="array" ref="O8">_xlfn.IFS(N8="","",N8=1,'Overzicht emissienormen'!$C$3,N8=2,'Overzicht emissienormen'!$C$4,N8&gt;2,"NIET MOGELIJK")</f>
        <v/>
      </c>
      <c r="P8" s="173"/>
      <c r="Q8" s="116" t="str" cm="1">
        <f t="array" ref="Q8">_xlfn.IFS(P8="","",P8=1,'Overzicht emissienormen'!$C$3,P8=2,'Overzicht emissienormen'!$C$4,P8&gt;2,"NIET MOGELIJK")</f>
        <v/>
      </c>
    </row>
    <row r="9" spans="1:17" ht="20.100000000000001" customHeight="1" x14ac:dyDescent="0.25">
      <c r="A9" s="170" t="s">
        <v>109</v>
      </c>
      <c r="B9" s="174"/>
      <c r="C9" s="35" t="str" cm="1">
        <f t="array" ref="C9">_xlfn.IFS(B9="","",B9=1,'Overzicht emissienormen'!$C$3,B9=2,'Overzicht emissienormen'!$C$4,B9=3,'Overzicht emissienormen'!$C$5,B9=4,'Overzicht emissienormen'!$C$6,B9=5,'Overzicht emissienormen'!$C$7,B9=6,'Overzicht emissienormen'!$C$8,B9=7,'Overzicht emissienormen'!$C$9,B9=8,'Overzicht emissienormen'!$C$10,B9=9,'Overzicht emissienormen'!$C$11,B9=10,'Overzicht emissienormen'!$C$12,B9=11,'Overzicht emissienormen'!$C$13,B9=12,'Overzicht emissienormen'!$C$14,B9=13,'Overzicht emissienormen'!$C$15,B9=14,'Overzicht emissienormen'!$C$16,B9=15,'Overzicht emissienormen'!$C$17)</f>
        <v/>
      </c>
      <c r="D9" s="174"/>
      <c r="E9" s="35" t="str" cm="1">
        <f t="array" ref="E9">_xlfn.IFS(D9="","",D9=1,'Overzicht emissienormen'!$C$3,D9=2,'Overzicht emissienormen'!$C$4,D9=3,'Overzicht emissienormen'!$C$5,D9=4,'Overzicht emissienormen'!$C$6,D9=5,'Overzicht emissienormen'!$C$7,D9=6,'Overzicht emissienormen'!$C$8,D9=7,'Overzicht emissienormen'!$C$9,D9=8,'Overzicht emissienormen'!$C$10,D9=9,'Overzicht emissienormen'!$C$11,D9=10,'Overzicht emissienormen'!$C$12,D9=11,'Overzicht emissienormen'!$C$13,D9=12,'Overzicht emissienormen'!$C$14,D9=13,'Overzicht emissienormen'!$C$15,D9=14,'Overzicht emissienormen'!$C$16,D9=15,'Overzicht emissienormen'!$C$17)</f>
        <v/>
      </c>
      <c r="F9" s="174"/>
      <c r="G9" s="35" t="str" cm="1">
        <f t="array" ref="G9">_xlfn.IFS(F9="","",F9=1,'Overzicht emissienormen'!$C$3,F9=2,'Overzicht emissienormen'!$C$4,F9=3,'Overzicht emissienormen'!$C$5,F9=4,'Overzicht emissienormen'!$C$6,F9=5,'Overzicht emissienormen'!$C$7,F9=6,'Overzicht emissienormen'!$C$8,F9=7,'Overzicht emissienormen'!$C$9,F9=8,'Overzicht emissienormen'!$C$10,F9=9,'Overzicht emissienormen'!$C$11,F9=10,'Overzicht emissienormen'!$C$12,F9=11,'Overzicht emissienormen'!$C$13,F9=12,'Overzicht emissienormen'!$C$14,F9=13,'Overzicht emissienormen'!$C$15,F9=14,'Overzicht emissienormen'!$C$16,F9=15,'Overzicht emissienormen'!$C$17)</f>
        <v/>
      </c>
      <c r="H9" s="174"/>
      <c r="I9" s="35" t="str" cm="1">
        <f t="array" ref="I9">_xlfn.IFS(H9="","",H9=1,'Overzicht emissienormen'!$C$3,H9=2,'Overzicht emissienormen'!$C$4,H9=3,'Overzicht emissienormen'!$C$5,H9=4,'Overzicht emissienormen'!$C$6,H9=5,'Overzicht emissienormen'!$C$7,H9=6,'Overzicht emissienormen'!$C$8,H9=7,'Overzicht emissienormen'!$C$9,H9=8,'Overzicht emissienormen'!$C$10,H9=9,'Overzicht emissienormen'!$C$11,H9=10,'Overzicht emissienormen'!$C$12,H9=11,'Overzicht emissienormen'!$C$13,H9=12,'Overzicht emissienormen'!$C$14,H9=13,'Overzicht emissienormen'!$C$15,H9=14,'Overzicht emissienormen'!$C$16,H9=15,'Overzicht emissienormen'!$C$17)</f>
        <v/>
      </c>
      <c r="J9" s="174"/>
      <c r="K9" s="35" t="str" cm="1">
        <f t="array" ref="K9">_xlfn.IFS(J9="","",J9=1,'Overzicht emissienormen'!$C$3,J9=2,'Overzicht emissienormen'!$C$4,J9&gt;2,"NIET MOGELIJK")</f>
        <v/>
      </c>
      <c r="L9" s="174"/>
      <c r="M9" s="35" t="str" cm="1">
        <f t="array" ref="M9">_xlfn.IFS(L9="","",L9=1,'Overzicht emissienormen'!$C$3,L9=2,'Overzicht emissienormen'!$C$4,L9&gt;2,"NIET MOGELIJK")</f>
        <v/>
      </c>
      <c r="N9" s="174"/>
      <c r="O9" s="35" t="str" cm="1">
        <f t="array" ref="O9">_xlfn.IFS(N9="","",N9=1,'Overzicht emissienormen'!$C$3,N9=2,'Overzicht emissienormen'!$C$4,N9&gt;2,"NIET MOGELIJK")</f>
        <v/>
      </c>
      <c r="P9" s="174"/>
      <c r="Q9" s="117" t="str" cm="1">
        <f t="array" ref="Q9">_xlfn.IFS(P9="","",P9=1,'Overzicht emissienormen'!$C$3,P9=2,'Overzicht emissienormen'!$C$4,P9&gt;2,"NIET MOGELIJK")</f>
        <v/>
      </c>
    </row>
    <row r="10" spans="1:17" ht="20.100000000000001" customHeight="1" x14ac:dyDescent="0.25">
      <c r="A10" s="122" t="s">
        <v>110</v>
      </c>
      <c r="B10" s="175"/>
      <c r="C10" s="27" t="str" cm="1">
        <f t="array" ref="C10">_xlfn.IFS(B10="","",B10=1,'Overzicht emissienormen'!$C$3,B10=2,'Overzicht emissienormen'!$C$4,B10=3,'Overzicht emissienormen'!$C$5,B10=4,'Overzicht emissienormen'!$C$6,B10=5,'Overzicht emissienormen'!$C$7,B10=6,'Overzicht emissienormen'!$C$8,B10=7,'Overzicht emissienormen'!$C$9,B10=8,'Overzicht emissienormen'!$C$10,B10=9,'Overzicht emissienormen'!$C$11,B10=10,'Overzicht emissienormen'!$C$12,B10=11,'Overzicht emissienormen'!$C$13,B10=12,'Overzicht emissienormen'!$C$14,B10=13,'Overzicht emissienormen'!$C$15,B10=14,'Overzicht emissienormen'!$C$16,B10=15,'Overzicht emissienormen'!$C$17)</f>
        <v/>
      </c>
      <c r="D10" s="175"/>
      <c r="E10" s="27" t="str" cm="1">
        <f t="array" ref="E10">_xlfn.IFS(D10="","",D10=1,'Overzicht emissienormen'!$C$3,D10=2,'Overzicht emissienormen'!$C$4,D10=3,'Overzicht emissienormen'!$C$5,D10=4,'Overzicht emissienormen'!$C$6,D10=5,'Overzicht emissienormen'!$C$7,D10=6,'Overzicht emissienormen'!$C$8,D10=7,'Overzicht emissienormen'!$C$9,D10=8,'Overzicht emissienormen'!$C$10,D10=9,'Overzicht emissienormen'!$C$11,D10=10,'Overzicht emissienormen'!$C$12,D10=11,'Overzicht emissienormen'!$C$13,D10=12,'Overzicht emissienormen'!$C$14,D10=13,'Overzicht emissienormen'!$C$15,D10=14,'Overzicht emissienormen'!$C$16,D10=15,'Overzicht emissienormen'!$C$17)</f>
        <v/>
      </c>
      <c r="F10" s="175"/>
      <c r="G10" s="27" t="str" cm="1">
        <f t="array" ref="G10">_xlfn.IFS(F10="","",F10=1,'Overzicht emissienormen'!$C$3,F10=2,'Overzicht emissienormen'!$C$4,F10=3,'Overzicht emissienormen'!$C$5,F10=4,'Overzicht emissienormen'!$C$6,F10=5,'Overzicht emissienormen'!$C$7,F10=6,'Overzicht emissienormen'!$C$8,F10=7,'Overzicht emissienormen'!$C$9,F10=8,'Overzicht emissienormen'!$C$10,F10=9,'Overzicht emissienormen'!$C$11,F10=10,'Overzicht emissienormen'!$C$12,F10=11,'Overzicht emissienormen'!$C$13,F10=12,'Overzicht emissienormen'!$C$14,F10=13,'Overzicht emissienormen'!$C$15,F10=14,'Overzicht emissienormen'!$C$16,F10=15,'Overzicht emissienormen'!$C$17)</f>
        <v/>
      </c>
      <c r="H10" s="175"/>
      <c r="I10" s="27" t="str" cm="1">
        <f t="array" ref="I10">_xlfn.IFS(H10="","",H10=1,'Overzicht emissienormen'!$C$3,H10=2,'Overzicht emissienormen'!$C$4,H10=3,'Overzicht emissienormen'!$C$5,H10=4,'Overzicht emissienormen'!$C$6,H10=5,'Overzicht emissienormen'!$C$7,H10=6,'Overzicht emissienormen'!$C$8,H10=7,'Overzicht emissienormen'!$C$9,H10=8,'Overzicht emissienormen'!$C$10,H10=9,'Overzicht emissienormen'!$C$11,H10=10,'Overzicht emissienormen'!$C$12,H10=11,'Overzicht emissienormen'!$C$13,H10=12,'Overzicht emissienormen'!$C$14,H10=13,'Overzicht emissienormen'!$C$15,H10=14,'Overzicht emissienormen'!$C$16,H10=15,'Overzicht emissienormen'!$C$17)</f>
        <v/>
      </c>
      <c r="J10" s="175"/>
      <c r="K10" s="27" t="str" cm="1">
        <f t="array" ref="K10">_xlfn.IFS(J10="","",J10=1,'Overzicht emissienormen'!$C$3,J10=2,'Overzicht emissienormen'!$C$4,J10&gt;2,"NIET MOGELIJK")</f>
        <v/>
      </c>
      <c r="L10" s="175"/>
      <c r="M10" s="27" t="str" cm="1">
        <f t="array" ref="M10">_xlfn.IFS(L10="","",L10=1,'Overzicht emissienormen'!$C$3,L10=2,'Overzicht emissienormen'!$C$4,L10&gt;2,"NIET MOGELIJK")</f>
        <v/>
      </c>
      <c r="N10" s="175"/>
      <c r="O10" s="27" t="str" cm="1">
        <f t="array" ref="O10">_xlfn.IFS(N10="","",N10=1,'Overzicht emissienormen'!$C$3,N10=2,'Overzicht emissienormen'!$C$4,N10&gt;2,"NIET MOGELIJK")</f>
        <v/>
      </c>
      <c r="P10" s="175"/>
      <c r="Q10" s="115" t="str" cm="1">
        <f t="array" ref="Q10">_xlfn.IFS(P10="","",P10=1,'Overzicht emissienormen'!$C$3,P10=2,'Overzicht emissienormen'!$C$4,P10&gt;2,"NIET MOGELIJK")</f>
        <v/>
      </c>
    </row>
    <row r="11" spans="1:17" ht="20.100000000000001" customHeight="1" x14ac:dyDescent="0.25">
      <c r="A11" s="167" t="s">
        <v>110</v>
      </c>
      <c r="B11" s="173"/>
      <c r="C11" s="30" t="str" cm="1">
        <f t="array" ref="C11">_xlfn.IFS(B11="","",B11=1,'Overzicht emissienormen'!$C$3,B11=2,'Overzicht emissienormen'!$C$4,B11=3,'Overzicht emissienormen'!$C$5,B11=4,'Overzicht emissienormen'!$C$6,B11=5,'Overzicht emissienormen'!$C$7,B11=6,'Overzicht emissienormen'!$C$8,B11=7,'Overzicht emissienormen'!$C$9,B11=8,'Overzicht emissienormen'!$C$10,B11=9,'Overzicht emissienormen'!$C$11,B11=10,'Overzicht emissienormen'!$C$12,B11=11,'Overzicht emissienormen'!$C$13,B11=12,'Overzicht emissienormen'!$C$14,B11=13,'Overzicht emissienormen'!$C$15,B11=14,'Overzicht emissienormen'!$C$16,B11=15,'Overzicht emissienormen'!$C$17)</f>
        <v/>
      </c>
      <c r="D11" s="173"/>
      <c r="E11" s="30" t="str" cm="1">
        <f t="array" ref="E11">_xlfn.IFS(D11="","",D11=1,'Overzicht emissienormen'!$C$3,D11=2,'Overzicht emissienormen'!$C$4,D11=3,'Overzicht emissienormen'!$C$5,D11=4,'Overzicht emissienormen'!$C$6,D11=5,'Overzicht emissienormen'!$C$7,D11=6,'Overzicht emissienormen'!$C$8,D11=7,'Overzicht emissienormen'!$C$9,D11=8,'Overzicht emissienormen'!$C$10,D11=9,'Overzicht emissienormen'!$C$11,D11=10,'Overzicht emissienormen'!$C$12,D11=11,'Overzicht emissienormen'!$C$13,D11=12,'Overzicht emissienormen'!$C$14,D11=13,'Overzicht emissienormen'!$C$15,D11=14,'Overzicht emissienormen'!$C$16,D11=15,'Overzicht emissienormen'!$C$17)</f>
        <v/>
      </c>
      <c r="F11" s="173"/>
      <c r="G11" s="30" t="str" cm="1">
        <f t="array" ref="G11">_xlfn.IFS(F11="","",F11=1,'Overzicht emissienormen'!$C$3,F11=2,'Overzicht emissienormen'!$C$4,F11=3,'Overzicht emissienormen'!$C$5,F11=4,'Overzicht emissienormen'!$C$6,F11=5,'Overzicht emissienormen'!$C$7,F11=6,'Overzicht emissienormen'!$C$8,F11=7,'Overzicht emissienormen'!$C$9,F11=8,'Overzicht emissienormen'!$C$10,F11=9,'Overzicht emissienormen'!$C$11,F11=10,'Overzicht emissienormen'!$C$12,F11=11,'Overzicht emissienormen'!$C$13,F11=12,'Overzicht emissienormen'!$C$14,F11=13,'Overzicht emissienormen'!$C$15,F11=14,'Overzicht emissienormen'!$C$16,F11=15,'Overzicht emissienormen'!$C$17)</f>
        <v/>
      </c>
      <c r="H11" s="173"/>
      <c r="I11" s="30" t="str" cm="1">
        <f t="array" ref="I11">_xlfn.IFS(H11="","",H11=1,'Overzicht emissienormen'!$C$3,H11=2,'Overzicht emissienormen'!$C$4,H11=3,'Overzicht emissienormen'!$C$5,H11=4,'Overzicht emissienormen'!$C$6,H11=5,'Overzicht emissienormen'!$C$7,H11=6,'Overzicht emissienormen'!$C$8,H11=7,'Overzicht emissienormen'!$C$9,H11=8,'Overzicht emissienormen'!$C$10,H11=9,'Overzicht emissienormen'!$C$11,H11=10,'Overzicht emissienormen'!$C$12,H11=11,'Overzicht emissienormen'!$C$13,H11=12,'Overzicht emissienormen'!$C$14,H11=13,'Overzicht emissienormen'!$C$15,H11=14,'Overzicht emissienormen'!$C$16,H11=15,'Overzicht emissienormen'!$C$17)</f>
        <v/>
      </c>
      <c r="J11" s="173"/>
      <c r="K11" s="30" t="str" cm="1">
        <f t="array" ref="K11">_xlfn.IFS(J11="","",J11=1,'Overzicht emissienormen'!$C$3,J11=2,'Overzicht emissienormen'!$C$4,J11&gt;2,"NIET MOGELIJK")</f>
        <v/>
      </c>
      <c r="L11" s="173"/>
      <c r="M11" s="30" t="str" cm="1">
        <f t="array" ref="M11">_xlfn.IFS(L11="","",L11=1,'Overzicht emissienormen'!$C$3,L11=2,'Overzicht emissienormen'!$C$4,L11&gt;2,"NIET MOGELIJK")</f>
        <v/>
      </c>
      <c r="N11" s="173"/>
      <c r="O11" s="30" t="str" cm="1">
        <f t="array" ref="O11">_xlfn.IFS(N11="","",N11=1,'Overzicht emissienormen'!$C$3,N11=2,'Overzicht emissienormen'!$C$4,N11&gt;2,"NIET MOGELIJK")</f>
        <v/>
      </c>
      <c r="P11" s="173"/>
      <c r="Q11" s="116" t="str" cm="1">
        <f t="array" ref="Q11">_xlfn.IFS(P11="","",P11=1,'Overzicht emissienormen'!$C$3,P11=2,'Overzicht emissienormen'!$C$4,P11&gt;2,"NIET MOGELIJK")</f>
        <v/>
      </c>
    </row>
    <row r="12" spans="1:17" ht="20.100000000000001" customHeight="1" x14ac:dyDescent="0.25">
      <c r="A12" s="167" t="s">
        <v>110</v>
      </c>
      <c r="B12" s="173"/>
      <c r="C12" s="30" t="str" cm="1">
        <f t="array" ref="C12">_xlfn.IFS(B12="","",B12=1,'Overzicht emissienormen'!$C$3,B12=2,'Overzicht emissienormen'!$C$4,B12=3,'Overzicht emissienormen'!$C$5,B12=4,'Overzicht emissienormen'!$C$6,B12=5,'Overzicht emissienormen'!$C$7,B12=6,'Overzicht emissienormen'!$C$8,B12=7,'Overzicht emissienormen'!$C$9,B12=8,'Overzicht emissienormen'!$C$10,B12=9,'Overzicht emissienormen'!$C$11,B12=10,'Overzicht emissienormen'!$C$12,B12=11,'Overzicht emissienormen'!$C$13,B12=12,'Overzicht emissienormen'!$C$14,B12=13,'Overzicht emissienormen'!$C$15,B12=14,'Overzicht emissienormen'!$C$16,B12=15,'Overzicht emissienormen'!$C$17)</f>
        <v/>
      </c>
      <c r="D12" s="173"/>
      <c r="E12" s="30" t="str" cm="1">
        <f t="array" ref="E12">_xlfn.IFS(D12="","",D12=1,'Overzicht emissienormen'!$C$3,D12=2,'Overzicht emissienormen'!$C$4,D12=3,'Overzicht emissienormen'!$C$5,D12=4,'Overzicht emissienormen'!$C$6,D12=5,'Overzicht emissienormen'!$C$7,D12=6,'Overzicht emissienormen'!$C$8,D12=7,'Overzicht emissienormen'!$C$9,D12=8,'Overzicht emissienormen'!$C$10,D12=9,'Overzicht emissienormen'!$C$11,D12=10,'Overzicht emissienormen'!$C$12,D12=11,'Overzicht emissienormen'!$C$13,D12=12,'Overzicht emissienormen'!$C$14,D12=13,'Overzicht emissienormen'!$C$15,D12=14,'Overzicht emissienormen'!$C$16,D12=15,'Overzicht emissienormen'!$C$17)</f>
        <v/>
      </c>
      <c r="F12" s="173"/>
      <c r="G12" s="30" t="str" cm="1">
        <f t="array" ref="G12">_xlfn.IFS(F12="","",F12=1,'Overzicht emissienormen'!$C$3,F12=2,'Overzicht emissienormen'!$C$4,F12=3,'Overzicht emissienormen'!$C$5,F12=4,'Overzicht emissienormen'!$C$6,F12=5,'Overzicht emissienormen'!$C$7,F12=6,'Overzicht emissienormen'!$C$8,F12=7,'Overzicht emissienormen'!$C$9,F12=8,'Overzicht emissienormen'!$C$10,F12=9,'Overzicht emissienormen'!$C$11,F12=10,'Overzicht emissienormen'!$C$12,F12=11,'Overzicht emissienormen'!$C$13,F12=12,'Overzicht emissienormen'!$C$14,F12=13,'Overzicht emissienormen'!$C$15,F12=14,'Overzicht emissienormen'!$C$16,F12=15,'Overzicht emissienormen'!$C$17)</f>
        <v/>
      </c>
      <c r="H12" s="173"/>
      <c r="I12" s="30" t="str" cm="1">
        <f t="array" ref="I12">_xlfn.IFS(H12="","",H12=1,'Overzicht emissienormen'!$C$3,H12=2,'Overzicht emissienormen'!$C$4,H12=3,'Overzicht emissienormen'!$C$5,H12=4,'Overzicht emissienormen'!$C$6,H12=5,'Overzicht emissienormen'!$C$7,H12=6,'Overzicht emissienormen'!$C$8,H12=7,'Overzicht emissienormen'!$C$9,H12=8,'Overzicht emissienormen'!$C$10,H12=9,'Overzicht emissienormen'!$C$11,H12=10,'Overzicht emissienormen'!$C$12,H12=11,'Overzicht emissienormen'!$C$13,H12=12,'Overzicht emissienormen'!$C$14,H12=13,'Overzicht emissienormen'!$C$15,H12=14,'Overzicht emissienormen'!$C$16,H12=15,'Overzicht emissienormen'!$C$17)</f>
        <v/>
      </c>
      <c r="J12" s="173"/>
      <c r="K12" s="30" t="str" cm="1">
        <f t="array" ref="K12">_xlfn.IFS(J12="","",J12=1,'Overzicht emissienormen'!$C$3,J12=2,'Overzicht emissienormen'!$C$4,J12&gt;2,"NIET MOGELIJK")</f>
        <v/>
      </c>
      <c r="L12" s="173"/>
      <c r="M12" s="30" t="str" cm="1">
        <f t="array" ref="M12">_xlfn.IFS(L12="","",L12=1,'Overzicht emissienormen'!$C$3,L12=2,'Overzicht emissienormen'!$C$4,L12&gt;2,"NIET MOGELIJK")</f>
        <v/>
      </c>
      <c r="N12" s="173"/>
      <c r="O12" s="30" t="str" cm="1">
        <f t="array" ref="O12">_xlfn.IFS(N12="","",N12=1,'Overzicht emissienormen'!$C$3,N12=2,'Overzicht emissienormen'!$C$4,N12&gt;2,"NIET MOGELIJK")</f>
        <v/>
      </c>
      <c r="P12" s="173"/>
      <c r="Q12" s="116" t="str" cm="1">
        <f t="array" ref="Q12">_xlfn.IFS(P12="","",P12=1,'Overzicht emissienormen'!$C$3,P12=2,'Overzicht emissienormen'!$C$4,P12&gt;2,"NIET MOGELIJK")</f>
        <v/>
      </c>
    </row>
    <row r="13" spans="1:17" ht="20.100000000000001" customHeight="1" x14ac:dyDescent="0.25">
      <c r="A13" s="168" t="s">
        <v>110</v>
      </c>
      <c r="B13" s="173"/>
      <c r="C13" s="30" t="str" cm="1">
        <f t="array" ref="C13">_xlfn.IFS(B13="","",B13=1,'Overzicht emissienormen'!$C$3,B13=2,'Overzicht emissienormen'!$C$4,B13=3,'Overzicht emissienormen'!$C$5,B13=4,'Overzicht emissienormen'!$C$6,B13=5,'Overzicht emissienormen'!$C$7,B13=6,'Overzicht emissienormen'!$C$8,B13=7,'Overzicht emissienormen'!$C$9,B13=8,'Overzicht emissienormen'!$C$10,B13=9,'Overzicht emissienormen'!$C$11,B13=10,'Overzicht emissienormen'!$C$12,B13=11,'Overzicht emissienormen'!$C$13,B13=12,'Overzicht emissienormen'!$C$14,B13=13,'Overzicht emissienormen'!$C$15,B13=14,'Overzicht emissienormen'!$C$16,B13=15,'Overzicht emissienormen'!$C$17)</f>
        <v/>
      </c>
      <c r="D13" s="173"/>
      <c r="E13" s="30" t="str" cm="1">
        <f t="array" ref="E13">_xlfn.IFS(D13="","",D13=1,'Overzicht emissienormen'!$C$3,D13=2,'Overzicht emissienormen'!$C$4,D13=3,'Overzicht emissienormen'!$C$5,D13=4,'Overzicht emissienormen'!$C$6,D13=5,'Overzicht emissienormen'!$C$7,D13=6,'Overzicht emissienormen'!$C$8,D13=7,'Overzicht emissienormen'!$C$9,D13=8,'Overzicht emissienormen'!$C$10,D13=9,'Overzicht emissienormen'!$C$11,D13=10,'Overzicht emissienormen'!$C$12,D13=11,'Overzicht emissienormen'!$C$13,D13=12,'Overzicht emissienormen'!$C$14,D13=13,'Overzicht emissienormen'!$C$15,D13=14,'Overzicht emissienormen'!$C$16,D13=15,'Overzicht emissienormen'!$C$17)</f>
        <v/>
      </c>
      <c r="F13" s="173"/>
      <c r="G13" s="30" t="str" cm="1">
        <f t="array" ref="G13">_xlfn.IFS(F13="","",F13=1,'Overzicht emissienormen'!$C$3,F13=2,'Overzicht emissienormen'!$C$4,F13=3,'Overzicht emissienormen'!$C$5,F13=4,'Overzicht emissienormen'!$C$6,F13=5,'Overzicht emissienormen'!$C$7,F13=6,'Overzicht emissienormen'!$C$8,F13=7,'Overzicht emissienormen'!$C$9,F13=8,'Overzicht emissienormen'!$C$10,F13=9,'Overzicht emissienormen'!$C$11,F13=10,'Overzicht emissienormen'!$C$12,F13=11,'Overzicht emissienormen'!$C$13,F13=12,'Overzicht emissienormen'!$C$14,F13=13,'Overzicht emissienormen'!$C$15,F13=14,'Overzicht emissienormen'!$C$16,F13=15,'Overzicht emissienormen'!$C$17)</f>
        <v/>
      </c>
      <c r="H13" s="173"/>
      <c r="I13" s="30" t="str" cm="1">
        <f t="array" ref="I13">_xlfn.IFS(H13="","",H13=1,'Overzicht emissienormen'!$C$3,H13=2,'Overzicht emissienormen'!$C$4,H13=3,'Overzicht emissienormen'!$C$5,H13=4,'Overzicht emissienormen'!$C$6,H13=5,'Overzicht emissienormen'!$C$7,H13=6,'Overzicht emissienormen'!$C$8,H13=7,'Overzicht emissienormen'!$C$9,H13=8,'Overzicht emissienormen'!$C$10,H13=9,'Overzicht emissienormen'!$C$11,H13=10,'Overzicht emissienormen'!$C$12,H13=11,'Overzicht emissienormen'!$C$13,H13=12,'Overzicht emissienormen'!$C$14,H13=13,'Overzicht emissienormen'!$C$15,H13=14,'Overzicht emissienormen'!$C$16,H13=15,'Overzicht emissienormen'!$C$17)</f>
        <v/>
      </c>
      <c r="J13" s="173"/>
      <c r="K13" s="30" t="str" cm="1">
        <f t="array" ref="K13">_xlfn.IFS(J13="","",J13=1,'Overzicht emissienormen'!$C$3,J13=2,'Overzicht emissienormen'!$C$4,J13&gt;2,"NIET MOGELIJK")</f>
        <v/>
      </c>
      <c r="L13" s="173"/>
      <c r="M13" s="30" t="str" cm="1">
        <f t="array" ref="M13">_xlfn.IFS(L13="","",L13=1,'Overzicht emissienormen'!$C$3,L13=2,'Overzicht emissienormen'!$C$4,L13&gt;2,"NIET MOGELIJK")</f>
        <v/>
      </c>
      <c r="N13" s="173"/>
      <c r="O13" s="30" t="str" cm="1">
        <f t="array" ref="O13">_xlfn.IFS(N13="","",N13=1,'Overzicht emissienormen'!$C$3,N13=2,'Overzicht emissienormen'!$C$4,N13&gt;2,"NIET MOGELIJK")</f>
        <v/>
      </c>
      <c r="P13" s="173"/>
      <c r="Q13" s="116" t="str" cm="1">
        <f t="array" ref="Q13">_xlfn.IFS(P13="","",P13=1,'Overzicht emissienormen'!$C$3,P13=2,'Overzicht emissienormen'!$C$4,P13&gt;2,"NIET MOGELIJK")</f>
        <v/>
      </c>
    </row>
    <row r="14" spans="1:17" ht="20.100000000000001" customHeight="1" x14ac:dyDescent="0.25">
      <c r="A14" s="167" t="s">
        <v>110</v>
      </c>
      <c r="B14" s="173"/>
      <c r="C14" s="30" t="str" cm="1">
        <f t="array" ref="C14">_xlfn.IFS(B14="","",B14=1,'Overzicht emissienormen'!$C$3,B14=2,'Overzicht emissienormen'!$C$4,B14=3,'Overzicht emissienormen'!$C$5,B14=4,'Overzicht emissienormen'!$C$6,B14=5,'Overzicht emissienormen'!$C$7,B14=6,'Overzicht emissienormen'!$C$8,B14=7,'Overzicht emissienormen'!$C$9,B14=8,'Overzicht emissienormen'!$C$10,B14=9,'Overzicht emissienormen'!$C$11,B14=10,'Overzicht emissienormen'!$C$12,B14=11,'Overzicht emissienormen'!$C$13,B14=12,'Overzicht emissienormen'!$C$14,B14=13,'Overzicht emissienormen'!$C$15,B14=14,'Overzicht emissienormen'!$C$16,B14=15,'Overzicht emissienormen'!$C$17)</f>
        <v/>
      </c>
      <c r="D14" s="173"/>
      <c r="E14" s="30" t="str" cm="1">
        <f t="array" ref="E14">_xlfn.IFS(D14="","",D14=1,'Overzicht emissienormen'!$C$3,D14=2,'Overzicht emissienormen'!$C$4,D14=3,'Overzicht emissienormen'!$C$5,D14=4,'Overzicht emissienormen'!$C$6,D14=5,'Overzicht emissienormen'!$C$7,D14=6,'Overzicht emissienormen'!$C$8,D14=7,'Overzicht emissienormen'!$C$9,D14=8,'Overzicht emissienormen'!$C$10,D14=9,'Overzicht emissienormen'!$C$11,D14=10,'Overzicht emissienormen'!$C$12,D14=11,'Overzicht emissienormen'!$C$13,D14=12,'Overzicht emissienormen'!$C$14,D14=13,'Overzicht emissienormen'!$C$15,D14=14,'Overzicht emissienormen'!$C$16,D14=15,'Overzicht emissienormen'!$C$17)</f>
        <v/>
      </c>
      <c r="F14" s="173"/>
      <c r="G14" s="30" t="str" cm="1">
        <f t="array" ref="G14">_xlfn.IFS(F14="","",F14=1,'Overzicht emissienormen'!$C$3,F14=2,'Overzicht emissienormen'!$C$4,F14=3,'Overzicht emissienormen'!$C$5,F14=4,'Overzicht emissienormen'!$C$6,F14=5,'Overzicht emissienormen'!$C$7,F14=6,'Overzicht emissienormen'!$C$8,F14=7,'Overzicht emissienormen'!$C$9,F14=8,'Overzicht emissienormen'!$C$10,F14=9,'Overzicht emissienormen'!$C$11,F14=10,'Overzicht emissienormen'!$C$12,F14=11,'Overzicht emissienormen'!$C$13,F14=12,'Overzicht emissienormen'!$C$14,F14=13,'Overzicht emissienormen'!$C$15,F14=14,'Overzicht emissienormen'!$C$16,F14=15,'Overzicht emissienormen'!$C$17)</f>
        <v/>
      </c>
      <c r="H14" s="173"/>
      <c r="I14" s="30" t="str" cm="1">
        <f t="array" ref="I14">_xlfn.IFS(H14="","",H14=1,'Overzicht emissienormen'!$C$3,H14=2,'Overzicht emissienormen'!$C$4,H14=3,'Overzicht emissienormen'!$C$5,H14=4,'Overzicht emissienormen'!$C$6,H14=5,'Overzicht emissienormen'!$C$7,H14=6,'Overzicht emissienormen'!$C$8,H14=7,'Overzicht emissienormen'!$C$9,H14=8,'Overzicht emissienormen'!$C$10,H14=9,'Overzicht emissienormen'!$C$11,H14=10,'Overzicht emissienormen'!$C$12,H14=11,'Overzicht emissienormen'!$C$13,H14=12,'Overzicht emissienormen'!$C$14,H14=13,'Overzicht emissienormen'!$C$15,H14=14,'Overzicht emissienormen'!$C$16,H14=15,'Overzicht emissienormen'!$C$17)</f>
        <v/>
      </c>
      <c r="J14" s="173"/>
      <c r="K14" s="30" t="str" cm="1">
        <f t="array" ref="K14">_xlfn.IFS(J14="","",J14=1,'Overzicht emissienormen'!$C$3,J14=2,'Overzicht emissienormen'!$C$4,J14&gt;2,"NIET MOGELIJK")</f>
        <v/>
      </c>
      <c r="L14" s="173"/>
      <c r="M14" s="30" t="str" cm="1">
        <f t="array" ref="M14">_xlfn.IFS(L14="","",L14=1,'Overzicht emissienormen'!$C$3,L14=2,'Overzicht emissienormen'!$C$4,L14&gt;2,"NIET MOGELIJK")</f>
        <v/>
      </c>
      <c r="N14" s="173"/>
      <c r="O14" s="30" t="str" cm="1">
        <f t="array" ref="O14">_xlfn.IFS(N14="","",N14=1,'Overzicht emissienormen'!$C$3,N14=2,'Overzicht emissienormen'!$C$4,N14&gt;2,"NIET MOGELIJK")</f>
        <v/>
      </c>
      <c r="P14" s="173"/>
      <c r="Q14" s="116" t="str" cm="1">
        <f t="array" ref="Q14">_xlfn.IFS(P14="","",P14=1,'Overzicht emissienormen'!$C$3,P14=2,'Overzicht emissienormen'!$C$4,P14&gt;2,"NIET MOGELIJK")</f>
        <v/>
      </c>
    </row>
    <row r="15" spans="1:17" ht="20.100000000000001" customHeight="1" x14ac:dyDescent="0.25">
      <c r="A15" s="167" t="s">
        <v>110</v>
      </c>
      <c r="B15" s="173"/>
      <c r="C15" s="30" t="str" cm="1">
        <f t="array" ref="C15">_xlfn.IFS(B15="","",B15=1,'Overzicht emissienormen'!$C$3,B15=2,'Overzicht emissienormen'!$C$4,B15=3,'Overzicht emissienormen'!$C$5,B15=4,'Overzicht emissienormen'!$C$6,B15=5,'Overzicht emissienormen'!$C$7,B15=6,'Overzicht emissienormen'!$C$8,B15=7,'Overzicht emissienormen'!$C$9,B15=8,'Overzicht emissienormen'!$C$10,B15=9,'Overzicht emissienormen'!$C$11,B15=10,'Overzicht emissienormen'!$C$12,B15=11,'Overzicht emissienormen'!$C$13,B15=12,'Overzicht emissienormen'!$C$14,B15=13,'Overzicht emissienormen'!$C$15,B15=14,'Overzicht emissienormen'!$C$16,B15=15,'Overzicht emissienormen'!$C$17)</f>
        <v/>
      </c>
      <c r="D15" s="173"/>
      <c r="E15" s="30" t="str" cm="1">
        <f t="array" ref="E15">_xlfn.IFS(D15="","",D15=1,'Overzicht emissienormen'!$C$3,D15=2,'Overzicht emissienormen'!$C$4,D15=3,'Overzicht emissienormen'!$C$5,D15=4,'Overzicht emissienormen'!$C$6,D15=5,'Overzicht emissienormen'!$C$7,D15=6,'Overzicht emissienormen'!$C$8,D15=7,'Overzicht emissienormen'!$C$9,D15=8,'Overzicht emissienormen'!$C$10,D15=9,'Overzicht emissienormen'!$C$11,D15=10,'Overzicht emissienormen'!$C$12,D15=11,'Overzicht emissienormen'!$C$13,D15=12,'Overzicht emissienormen'!$C$14,D15=13,'Overzicht emissienormen'!$C$15,D15=14,'Overzicht emissienormen'!$C$16,D15=15,'Overzicht emissienormen'!$C$17)</f>
        <v/>
      </c>
      <c r="F15" s="173"/>
      <c r="G15" s="30" t="str" cm="1">
        <f t="array" ref="G15">_xlfn.IFS(F15="","",F15=1,'Overzicht emissienormen'!$C$3,F15=2,'Overzicht emissienormen'!$C$4,F15=3,'Overzicht emissienormen'!$C$5,F15=4,'Overzicht emissienormen'!$C$6,F15=5,'Overzicht emissienormen'!$C$7,F15=6,'Overzicht emissienormen'!$C$8,F15=7,'Overzicht emissienormen'!$C$9,F15=8,'Overzicht emissienormen'!$C$10,F15=9,'Overzicht emissienormen'!$C$11,F15=10,'Overzicht emissienormen'!$C$12,F15=11,'Overzicht emissienormen'!$C$13,F15=12,'Overzicht emissienormen'!$C$14,F15=13,'Overzicht emissienormen'!$C$15,F15=14,'Overzicht emissienormen'!$C$16,F15=15,'Overzicht emissienormen'!$C$17)</f>
        <v/>
      </c>
      <c r="H15" s="173"/>
      <c r="I15" s="30" t="str" cm="1">
        <f t="array" ref="I15">_xlfn.IFS(H15="","",H15=1,'Overzicht emissienormen'!$C$3,H15=2,'Overzicht emissienormen'!$C$4,H15=3,'Overzicht emissienormen'!$C$5,H15=4,'Overzicht emissienormen'!$C$6,H15=5,'Overzicht emissienormen'!$C$7,H15=6,'Overzicht emissienormen'!$C$8,H15=7,'Overzicht emissienormen'!$C$9,H15=8,'Overzicht emissienormen'!$C$10,H15=9,'Overzicht emissienormen'!$C$11,H15=10,'Overzicht emissienormen'!$C$12,H15=11,'Overzicht emissienormen'!$C$13,H15=12,'Overzicht emissienormen'!$C$14,H15=13,'Overzicht emissienormen'!$C$15,H15=14,'Overzicht emissienormen'!$C$16,H15=15,'Overzicht emissienormen'!$C$17)</f>
        <v/>
      </c>
      <c r="J15" s="173"/>
      <c r="K15" s="30" t="str" cm="1">
        <f t="array" ref="K15">_xlfn.IFS(J15="","",J15=1,'Overzicht emissienormen'!$C$3,J15=2,'Overzicht emissienormen'!$C$4,J15&gt;2,"NIET MOGELIJK")</f>
        <v/>
      </c>
      <c r="L15" s="173"/>
      <c r="M15" s="30" t="str" cm="1">
        <f t="array" ref="M15">_xlfn.IFS(L15="","",L15=1,'Overzicht emissienormen'!$C$3,L15=2,'Overzicht emissienormen'!$C$4,L15&gt;2,"NIET MOGELIJK")</f>
        <v/>
      </c>
      <c r="N15" s="173"/>
      <c r="O15" s="30" t="str" cm="1">
        <f t="array" ref="O15">_xlfn.IFS(N15="","",N15=1,'Overzicht emissienormen'!$C$3,N15=2,'Overzicht emissienormen'!$C$4,N15&gt;2,"NIET MOGELIJK")</f>
        <v/>
      </c>
      <c r="P15" s="173"/>
      <c r="Q15" s="116" t="str" cm="1">
        <f t="array" ref="Q15">_xlfn.IFS(P15="","",P15=1,'Overzicht emissienormen'!$C$3,P15=2,'Overzicht emissienormen'!$C$4,P15&gt;2,"NIET MOGELIJK")</f>
        <v/>
      </c>
    </row>
    <row r="16" spans="1:17" ht="20.100000000000001" customHeight="1" x14ac:dyDescent="0.25">
      <c r="A16" s="167" t="s">
        <v>110</v>
      </c>
      <c r="B16" s="173"/>
      <c r="C16" s="30" t="str" cm="1">
        <f t="array" ref="C16">_xlfn.IFS(B16="","",B16=1,'Overzicht emissienormen'!$C$3,B16=2,'Overzicht emissienormen'!$C$4,B16=3,'Overzicht emissienormen'!$C$5,B16=4,'Overzicht emissienormen'!$C$6,B16=5,'Overzicht emissienormen'!$C$7,B16=6,'Overzicht emissienormen'!$C$8,B16=7,'Overzicht emissienormen'!$C$9,B16=8,'Overzicht emissienormen'!$C$10,B16=9,'Overzicht emissienormen'!$C$11,B16=10,'Overzicht emissienormen'!$C$12,B16=11,'Overzicht emissienormen'!$C$13,B16=12,'Overzicht emissienormen'!$C$14,B16=13,'Overzicht emissienormen'!$C$15,B16=14,'Overzicht emissienormen'!$C$16,B16=15,'Overzicht emissienormen'!$C$17)</f>
        <v/>
      </c>
      <c r="D16" s="173"/>
      <c r="E16" s="30" t="str" cm="1">
        <f t="array" ref="E16">_xlfn.IFS(D16="","",D16=1,'Overzicht emissienormen'!$C$3,D16=2,'Overzicht emissienormen'!$C$4,D16=3,'Overzicht emissienormen'!$C$5,D16=4,'Overzicht emissienormen'!$C$6,D16=5,'Overzicht emissienormen'!$C$7,D16=6,'Overzicht emissienormen'!$C$8,D16=7,'Overzicht emissienormen'!$C$9,D16=8,'Overzicht emissienormen'!$C$10,D16=9,'Overzicht emissienormen'!$C$11,D16=10,'Overzicht emissienormen'!$C$12,D16=11,'Overzicht emissienormen'!$C$13,D16=12,'Overzicht emissienormen'!$C$14,D16=13,'Overzicht emissienormen'!$C$15,D16=14,'Overzicht emissienormen'!$C$16,D16=15,'Overzicht emissienormen'!$C$17)</f>
        <v/>
      </c>
      <c r="F16" s="173"/>
      <c r="G16" s="30" t="str" cm="1">
        <f t="array" ref="G16">_xlfn.IFS(F16="","",F16=1,'Overzicht emissienormen'!$C$3,F16=2,'Overzicht emissienormen'!$C$4,F16=3,'Overzicht emissienormen'!$C$5,F16=4,'Overzicht emissienormen'!$C$6,F16=5,'Overzicht emissienormen'!$C$7,F16=6,'Overzicht emissienormen'!$C$8,F16=7,'Overzicht emissienormen'!$C$9,F16=8,'Overzicht emissienormen'!$C$10,F16=9,'Overzicht emissienormen'!$C$11,F16=10,'Overzicht emissienormen'!$C$12,F16=11,'Overzicht emissienormen'!$C$13,F16=12,'Overzicht emissienormen'!$C$14,F16=13,'Overzicht emissienormen'!$C$15,F16=14,'Overzicht emissienormen'!$C$16,F16=15,'Overzicht emissienormen'!$C$17)</f>
        <v/>
      </c>
      <c r="H16" s="173"/>
      <c r="I16" s="30" t="str" cm="1">
        <f t="array" ref="I16">_xlfn.IFS(H16="","",H16=1,'Overzicht emissienormen'!$C$3,H16=2,'Overzicht emissienormen'!$C$4,H16=3,'Overzicht emissienormen'!$C$5,H16=4,'Overzicht emissienormen'!$C$6,H16=5,'Overzicht emissienormen'!$C$7,H16=6,'Overzicht emissienormen'!$C$8,H16=7,'Overzicht emissienormen'!$C$9,H16=8,'Overzicht emissienormen'!$C$10,H16=9,'Overzicht emissienormen'!$C$11,H16=10,'Overzicht emissienormen'!$C$12,H16=11,'Overzicht emissienormen'!$C$13,H16=12,'Overzicht emissienormen'!$C$14,H16=13,'Overzicht emissienormen'!$C$15,H16=14,'Overzicht emissienormen'!$C$16,H16=15,'Overzicht emissienormen'!$C$17)</f>
        <v/>
      </c>
      <c r="J16" s="173"/>
      <c r="K16" s="30" t="str" cm="1">
        <f t="array" ref="K16">_xlfn.IFS(J16="","",J16=1,'Overzicht emissienormen'!$C$3,J16=2,'Overzicht emissienormen'!$C$4,J16&gt;2,"NIET MOGELIJK")</f>
        <v/>
      </c>
      <c r="L16" s="173"/>
      <c r="M16" s="30" t="str" cm="1">
        <f t="array" ref="M16">_xlfn.IFS(L16="","",L16=1,'Overzicht emissienormen'!$C$3,L16=2,'Overzicht emissienormen'!$C$4,L16&gt;2,"NIET MOGELIJK")</f>
        <v/>
      </c>
      <c r="N16" s="173"/>
      <c r="O16" s="30" t="str" cm="1">
        <f t="array" ref="O16">_xlfn.IFS(N16="","",N16=1,'Overzicht emissienormen'!$C$3,N16=2,'Overzicht emissienormen'!$C$4,N16&gt;2,"NIET MOGELIJK")</f>
        <v/>
      </c>
      <c r="P16" s="173"/>
      <c r="Q16" s="116" t="str" cm="1">
        <f t="array" ref="Q16">_xlfn.IFS(P16="","",P16=1,'Overzicht emissienormen'!$C$3,P16=2,'Overzicht emissienormen'!$C$4,P16&gt;2,"NIET MOGELIJK")</f>
        <v/>
      </c>
    </row>
    <row r="17" spans="1:17" ht="20.100000000000001" customHeight="1" thickBot="1" x14ac:dyDescent="0.3">
      <c r="A17" s="123" t="s">
        <v>110</v>
      </c>
      <c r="B17" s="176"/>
      <c r="C17" s="87" t="str" cm="1">
        <f t="array" ref="C17">_xlfn.IFS(B17="","",B17=1,'Overzicht emissienormen'!$C$3,B17=2,'Overzicht emissienormen'!$C$4,B17=3,'Overzicht emissienormen'!$C$5,B17=4,'Overzicht emissienormen'!$C$6,B17=5,'Overzicht emissienormen'!$C$7,B17=6,'Overzicht emissienormen'!$C$8,B17=7,'Overzicht emissienormen'!$C$9,B17=8,'Overzicht emissienormen'!$C$10,B17=9,'Overzicht emissienormen'!$C$11,B17=10,'Overzicht emissienormen'!$C$12,B17=11,'Overzicht emissienormen'!$C$13,B17=12,'Overzicht emissienormen'!$C$14,B17=13,'Overzicht emissienormen'!$C$15,B17=14,'Overzicht emissienormen'!$C$16,B17=15,'Overzicht emissienormen'!$C$17)</f>
        <v/>
      </c>
      <c r="D17" s="176"/>
      <c r="E17" s="87" t="str" cm="1">
        <f t="array" ref="E17">_xlfn.IFS(D17="","",D17=1,'Overzicht emissienormen'!$C$3,D17=2,'Overzicht emissienormen'!$C$4,D17=3,'Overzicht emissienormen'!$C$5,D17=4,'Overzicht emissienormen'!$C$6,D17=5,'Overzicht emissienormen'!$C$7,D17=6,'Overzicht emissienormen'!$C$8,D17=7,'Overzicht emissienormen'!$C$9,D17=8,'Overzicht emissienormen'!$C$10,D17=9,'Overzicht emissienormen'!$C$11,D17=10,'Overzicht emissienormen'!$C$12,D17=11,'Overzicht emissienormen'!$C$13,D17=12,'Overzicht emissienormen'!$C$14,D17=13,'Overzicht emissienormen'!$C$15,D17=14,'Overzicht emissienormen'!$C$16,D17=15,'Overzicht emissienormen'!$C$17)</f>
        <v/>
      </c>
      <c r="F17" s="176"/>
      <c r="G17" s="87" t="str" cm="1">
        <f t="array" ref="G17">_xlfn.IFS(F17="","",F17=1,'Overzicht emissienormen'!$C$3,F17=2,'Overzicht emissienormen'!$C$4,F17=3,'Overzicht emissienormen'!$C$5,F17=4,'Overzicht emissienormen'!$C$6,F17=5,'Overzicht emissienormen'!$C$7,F17=6,'Overzicht emissienormen'!$C$8,F17=7,'Overzicht emissienormen'!$C$9,F17=8,'Overzicht emissienormen'!$C$10,F17=9,'Overzicht emissienormen'!$C$11,F17=10,'Overzicht emissienormen'!$C$12,F17=11,'Overzicht emissienormen'!$C$13,F17=12,'Overzicht emissienormen'!$C$14,F17=13,'Overzicht emissienormen'!$C$15,F17=14,'Overzicht emissienormen'!$C$16,F17=15,'Overzicht emissienormen'!$C$17)</f>
        <v/>
      </c>
      <c r="H17" s="176"/>
      <c r="I17" s="87" t="str" cm="1">
        <f t="array" ref="I17">_xlfn.IFS(H17="","",H17=1,'Overzicht emissienormen'!$C$3,H17=2,'Overzicht emissienormen'!$C$4,H17=3,'Overzicht emissienormen'!$C$5,H17=4,'Overzicht emissienormen'!$C$6,H17=5,'Overzicht emissienormen'!$C$7,H17=6,'Overzicht emissienormen'!$C$8,H17=7,'Overzicht emissienormen'!$C$9,H17=8,'Overzicht emissienormen'!$C$10,H17=9,'Overzicht emissienormen'!$C$11,H17=10,'Overzicht emissienormen'!$C$12,H17=11,'Overzicht emissienormen'!$C$13,H17=12,'Overzicht emissienormen'!$C$14,H17=13,'Overzicht emissienormen'!$C$15,H17=14,'Overzicht emissienormen'!$C$16,H17=15,'Overzicht emissienormen'!$C$17)</f>
        <v/>
      </c>
      <c r="J17" s="176"/>
      <c r="K17" s="87" t="str" cm="1">
        <f t="array" ref="K17">_xlfn.IFS(J17="","",J17=1,'Overzicht emissienormen'!$C$3,J17=2,'Overzicht emissienormen'!$C$4,J17&gt;2,"NIET MOGELIJK")</f>
        <v/>
      </c>
      <c r="L17" s="176"/>
      <c r="M17" s="87" t="str" cm="1">
        <f t="array" ref="M17">_xlfn.IFS(L17="","",L17=1,'Overzicht emissienormen'!$C$3,L17=2,'Overzicht emissienormen'!$C$4,L17&gt;2,"NIET MOGELIJK")</f>
        <v/>
      </c>
      <c r="N17" s="176"/>
      <c r="O17" s="87" t="str" cm="1">
        <f t="array" ref="O17">_xlfn.IFS(N17="","",N17=1,'Overzicht emissienormen'!$C$3,N17=2,'Overzicht emissienormen'!$C$4,N17&gt;2,"NIET MOGELIJK")</f>
        <v/>
      </c>
      <c r="P17" s="176"/>
      <c r="Q17" s="125" t="str" cm="1">
        <f t="array" ref="Q17">_xlfn.IFS(P17="","",P17=1,'Overzicht emissienormen'!$C$3,P17=2,'Overzicht emissienormen'!$C$4,P17&gt;2,"NIET MOGELIJK")</f>
        <v/>
      </c>
    </row>
    <row r="18" spans="1:17" ht="21.75" customHeight="1" thickBot="1" x14ac:dyDescent="0.3"/>
    <row r="19" spans="1:17" ht="21.75" customHeight="1" thickBot="1" x14ac:dyDescent="0.3">
      <c r="A19" s="1" t="s">
        <v>38</v>
      </c>
      <c r="B19" s="120"/>
      <c r="C19" s="2"/>
      <c r="D19" s="120"/>
      <c r="E19" s="2"/>
      <c r="F19" s="120"/>
      <c r="G19" s="2"/>
      <c r="H19" s="120"/>
      <c r="I19" s="2"/>
      <c r="J19" s="120"/>
      <c r="K19" s="2"/>
      <c r="L19" s="120"/>
      <c r="M19" s="2"/>
      <c r="N19" s="120"/>
      <c r="O19" s="2"/>
      <c r="P19" s="120"/>
      <c r="Q19" s="4"/>
    </row>
    <row r="20" spans="1:17" ht="21.75" customHeight="1" thickBot="1" x14ac:dyDescent="0.3">
      <c r="A20" s="194" t="s">
        <v>71</v>
      </c>
      <c r="B20" s="195" t="s">
        <v>72</v>
      </c>
      <c r="C20" s="196"/>
      <c r="D20" s="196"/>
      <c r="E20" s="196"/>
      <c r="F20" s="196"/>
      <c r="G20" s="196"/>
      <c r="H20" s="196"/>
      <c r="I20" s="196"/>
      <c r="J20" s="196"/>
      <c r="K20" s="196"/>
      <c r="L20" s="196"/>
      <c r="M20" s="196"/>
      <c r="N20" s="196"/>
      <c r="O20" s="196"/>
      <c r="P20" s="196"/>
      <c r="Q20" s="126"/>
    </row>
    <row r="21" spans="1:17" ht="21.75" customHeight="1" thickBot="1" x14ac:dyDescent="0.3">
      <c r="A21" s="188"/>
      <c r="B21" s="189">
        <v>2024</v>
      </c>
      <c r="C21" s="191"/>
      <c r="D21" s="189">
        <v>2025</v>
      </c>
      <c r="E21" s="191"/>
      <c r="F21" s="189">
        <v>2026</v>
      </c>
      <c r="G21" s="191"/>
      <c r="H21" s="189">
        <v>2027</v>
      </c>
      <c r="I21" s="191"/>
      <c r="J21" s="189">
        <v>2028</v>
      </c>
      <c r="K21" s="191"/>
      <c r="L21" s="189">
        <v>2029</v>
      </c>
      <c r="M21" s="191"/>
      <c r="N21" s="189">
        <v>2030</v>
      </c>
      <c r="O21" s="191"/>
      <c r="P21" s="189">
        <v>2031</v>
      </c>
      <c r="Q21" s="192"/>
    </row>
    <row r="22" spans="1:17" ht="20.100000000000001" customHeight="1" x14ac:dyDescent="0.25">
      <c r="A22" s="118" t="s">
        <v>98</v>
      </c>
      <c r="B22" s="172"/>
      <c r="C22" s="13" t="str" cm="1">
        <f t="array" ref="C22">_xlfn.IFS(B22="","",B22="A",'Overzicht emissienormen'!$C$20,B22="B",'Overzicht emissienormen'!$C$21,B22="C",'Overzicht emissienormen'!$C$22,B22="D",'Overzicht emissienormen'!$C$23,B22="E",'Overzicht emissienormen'!$C$24,B22="F",'Overzicht emissienormen'!$C$25)</f>
        <v/>
      </c>
      <c r="D22" s="172"/>
      <c r="E22" s="13" t="str" cm="1">
        <f t="array" ref="E22">_xlfn.IFS(D22="","",D22="A",'Overzicht emissienormen'!$C$20,D22="B",'Overzicht emissienormen'!$C$21,D22="C",'Overzicht emissienormen'!$C$22,D22="D",'Overzicht emissienormen'!$C$23,D22="E",'Overzicht emissienormen'!$C$24,D22="F",'Overzicht emissienormen'!$C$25)</f>
        <v/>
      </c>
      <c r="F22" s="172"/>
      <c r="G22" s="13" t="str" cm="1">
        <f t="array" ref="G22">_xlfn.IFS(F22="","",F22="A",'Overzicht emissienormen'!$C$20,F22="B",'Overzicht emissienormen'!$C$21,F22="C",'Overzicht emissienormen'!$C$22,F22="D","NIET MOGELIJK",F22="E","NIET MOGELIJK",F22="F","NIET MOGELIJK")</f>
        <v/>
      </c>
      <c r="H22" s="172"/>
      <c r="I22" s="13" t="str" cm="1">
        <f t="array" ref="I22">_xlfn.IFS(H22="","",H22="A",'Overzicht emissienormen'!$C$20,H22="B",'Overzicht emissienormen'!$C$21,H22="C",'Overzicht emissienormen'!$C$22,H22="D","NIET MOGELIJK",H22="E","NIET MOGELIJK",H22="F","NIET MOGELIJK")</f>
        <v/>
      </c>
      <c r="J22" s="172"/>
      <c r="K22" s="13" t="str" cm="1">
        <f t="array" ref="K22">_xlfn.IFS(J22="","",J22="A",'Overzicht emissienormen'!$C$20,J22="B",'Overzicht emissienormen'!$C$21,J22="C","NIET MOGELIJK",J22="D","NIET MOGELIJK",J22="E","NIET MOGELIJK",J22="F","NIET MOGELIJK")</f>
        <v/>
      </c>
      <c r="L22" s="172"/>
      <c r="M22" s="13" t="str" cm="1">
        <f t="array" ref="M22">_xlfn.IFS(L22="","",L22="A",'Overzicht emissienormen'!$C$20,L22="B",'Overzicht emissienormen'!$C$21,L22="C","NIET MOGELIJK",L22="D","NIET MOGELIJK",L22="E","NIET MOGELIJK",L22="F","NIET MOGELIJK")</f>
        <v/>
      </c>
      <c r="N22" s="172"/>
      <c r="O22" s="13" t="str" cm="1">
        <f t="array" ref="O22">_xlfn.IFS(N22="","",N22="A",'Overzicht emissienormen'!$C$20,N22="B",'Overzicht emissienormen'!$C$21,N22="C","NIET MOGELIJK",N22="D","NIET MOGELIJK",N22="E","NIET MOGELIJK",N22="F","NIET MOGELIJK")</f>
        <v/>
      </c>
      <c r="P22" s="172"/>
      <c r="Q22" s="114" t="str" cm="1">
        <f t="array" ref="Q22">_xlfn.IFS(P22="","",P22="A",'Overzicht emissienormen'!$C$20,P22="B",'Overzicht emissienormen'!$C$21,P22="C","NIET MOGELIJK",P22="D","NIET MOGELIJK",P22="E","NIET MOGELIJK",P22="F","NIET MOGELIJK")</f>
        <v/>
      </c>
    </row>
    <row r="23" spans="1:17" ht="20.100000000000001" customHeight="1" x14ac:dyDescent="0.25">
      <c r="A23" s="119" t="s">
        <v>99</v>
      </c>
      <c r="B23" s="173"/>
      <c r="C23" s="30" t="str" cm="1">
        <f t="array" ref="C23">_xlfn.IFS(B23="","",B23="A",'Overzicht emissienormen'!$C$20,B23="B",'Overzicht emissienormen'!$C$21,B23="C",'Overzicht emissienormen'!$C$22,B23="D",'Overzicht emissienormen'!$C$23,B23="E",'Overzicht emissienormen'!$C$24,B23="F",'Overzicht emissienormen'!$C$25)</f>
        <v/>
      </c>
      <c r="D23" s="173"/>
      <c r="E23" s="30" t="str" cm="1">
        <f t="array" ref="E23">_xlfn.IFS(D23="","",D23="A",'Overzicht emissienormen'!$C$20,D23="B",'Overzicht emissienormen'!$C$21,D23="C",'Overzicht emissienormen'!$C$22,D23="D",'Overzicht emissienormen'!$C$23,D23="E",'Overzicht emissienormen'!$C$24,D23="F",'Overzicht emissienormen'!$C$25)</f>
        <v/>
      </c>
      <c r="F23" s="173"/>
      <c r="G23" s="30" t="str" cm="1">
        <f t="array" ref="G23">_xlfn.IFS(F23="","",F23="A",'Overzicht emissienormen'!$C$20,F23="B",'Overzicht emissienormen'!$C$21,F23="C",'Overzicht emissienormen'!$C$22,F23="D","NIET MOGELIJK",F23="E","NIET MOGELIJK",F23="F","NIET MOGELIJK")</f>
        <v/>
      </c>
      <c r="H23" s="173"/>
      <c r="I23" s="30" t="str" cm="1">
        <f t="array" ref="I23">_xlfn.IFS(H23="","",H23="A",'Overzicht emissienormen'!$C$20,H23="B",'Overzicht emissienormen'!$C$21,H23="C",'Overzicht emissienormen'!$C$22,H23="D","NIET MOGELIJK",H23="E","NIET MOGELIJK",H23="F","NIET MOGELIJK")</f>
        <v/>
      </c>
      <c r="J23" s="173"/>
      <c r="K23" s="30" t="str" cm="1">
        <f t="array" ref="K23">_xlfn.IFS(J23="","",J23="A",'Overzicht emissienormen'!$C$20,J23="B",'Overzicht emissienormen'!$C$21,J23="C","NIET MOGELIJK",J23="D","NIET MOGELIJK",J23="E","NIET MOGELIJK",J23="F","NIET MOGELIJK")</f>
        <v/>
      </c>
      <c r="L23" s="173"/>
      <c r="M23" s="30" t="str" cm="1">
        <f t="array" ref="M23">_xlfn.IFS(L23="","",L23="A",'Overzicht emissienormen'!$C$20,L23="B",'Overzicht emissienormen'!$C$21,L23="C","NIET MOGELIJK",L23="D","NIET MOGELIJK",L23="E","NIET MOGELIJK",L23="F","NIET MOGELIJK")</f>
        <v/>
      </c>
      <c r="N23" s="173"/>
      <c r="O23" s="30" t="str" cm="1">
        <f t="array" ref="O23">_xlfn.IFS(N23="","",N23="A",'Overzicht emissienormen'!$C$20,N23="B",'Overzicht emissienormen'!$C$21,N23="C","NIET MOGELIJK",N23="D","NIET MOGELIJK",N23="E","NIET MOGELIJK",N23="F","NIET MOGELIJK")</f>
        <v/>
      </c>
      <c r="P23" s="173"/>
      <c r="Q23" s="116" t="str" cm="1">
        <f t="array" ref="Q23">_xlfn.IFS(P23="","",P23="A",'Overzicht emissienormen'!$C$20,P23="B",'Overzicht emissienormen'!$C$21,P23="C","NIET MOGELIJK",P23="D","NIET MOGELIJK",P23="E","NIET MOGELIJK",P23="F","NIET MOGELIJK")</f>
        <v/>
      </c>
    </row>
    <row r="24" spans="1:17" ht="20.100000000000001" customHeight="1" thickBot="1" x14ac:dyDescent="0.3">
      <c r="A24" s="124" t="s">
        <v>100</v>
      </c>
      <c r="B24" s="176"/>
      <c r="C24" s="87" t="str" cm="1">
        <f t="array" ref="C24">_xlfn.IFS(B24="","",B24="A",'Overzicht emissienormen'!$C$20,B24="B",'Overzicht emissienormen'!$C$21,B24="C",'Overzicht emissienormen'!$C$22,B24="D",'Overzicht emissienormen'!$C$23,B24="E",'Overzicht emissienormen'!$C$24,B24="F",'Overzicht emissienormen'!$C$25)</f>
        <v/>
      </c>
      <c r="D24" s="176"/>
      <c r="E24" s="87" t="str" cm="1">
        <f t="array" ref="E24">_xlfn.IFS(D24="","",D24="A",'Overzicht emissienormen'!$C$20,D24="B",'Overzicht emissienormen'!$C$21,D24="C",'Overzicht emissienormen'!$C$22,D24="D",'Overzicht emissienormen'!$C$23,D24="E",'Overzicht emissienormen'!$C$24,D24="F",'Overzicht emissienormen'!$C$25)</f>
        <v/>
      </c>
      <c r="F24" s="176"/>
      <c r="G24" s="87" t="str" cm="1">
        <f t="array" ref="G24">_xlfn.IFS(F24="","",F24="A",'Overzicht emissienormen'!$C$20,F24="B",'Overzicht emissienormen'!$C$21,F24="C",'Overzicht emissienormen'!$C$22,F24="D","NIET MOGELIJK",F24="E","NIET MOGELIJK",F24="F","NIET MOGELIJK")</f>
        <v/>
      </c>
      <c r="H24" s="176"/>
      <c r="I24" s="87" t="str" cm="1">
        <f t="array" ref="I24">_xlfn.IFS(H24="","",H24="A",'Overzicht emissienormen'!$C$20,H24="B",'Overzicht emissienormen'!$C$21,H24="C",'Overzicht emissienormen'!$C$22,H24="D","NIET MOGELIJK",H24="E","NIET MOGELIJK",H24="F","NIET MOGELIJK")</f>
        <v/>
      </c>
      <c r="J24" s="176"/>
      <c r="K24" s="87" t="str" cm="1">
        <f t="array" ref="K24">_xlfn.IFS(J24="","",J24="A",'Overzicht emissienormen'!$C$20,J24="B",'Overzicht emissienormen'!$C$21,J24="C","NIET MOGELIJK",J24="D","NIET MOGELIJK",J24="E","NIET MOGELIJK",J24="F","NIET MOGELIJK")</f>
        <v/>
      </c>
      <c r="L24" s="176"/>
      <c r="M24" s="87" t="str" cm="1">
        <f t="array" ref="M24">_xlfn.IFS(L24="","",L24="A",'Overzicht emissienormen'!$C$20,L24="B",'Overzicht emissienormen'!$C$21,L24="C","NIET MOGELIJK",L24="D","NIET MOGELIJK",L24="E","NIET MOGELIJK",L24="F","NIET MOGELIJK")</f>
        <v/>
      </c>
      <c r="N24" s="176"/>
      <c r="O24" s="87" t="str" cm="1">
        <f t="array" ref="O24">_xlfn.IFS(N24="","",N24="A",'Overzicht emissienormen'!$C$20,N24="B",'Overzicht emissienormen'!$C$21,N24="C","NIET MOGELIJK",N24="D","NIET MOGELIJK",N24="E","NIET MOGELIJK",N24="F","NIET MOGELIJK")</f>
        <v/>
      </c>
      <c r="P24" s="176"/>
      <c r="Q24" s="125" t="str" cm="1">
        <f t="array" ref="Q24">_xlfn.IFS(P24="","",P24="A",'Overzicht emissienormen'!$C$20,P24="B",'Overzicht emissienormen'!$C$21,P24="C","NIET MOGELIJK",P24="D","NIET MOGELIJK",P24="E","NIET MOGELIJK",P24="F","NIET MOGELIJK")</f>
        <v/>
      </c>
    </row>
    <row r="25" spans="1:17" ht="21.75" customHeight="1" thickBot="1" x14ac:dyDescent="0.3"/>
    <row r="26" spans="1:17" ht="21.75" customHeight="1" thickBot="1" x14ac:dyDescent="0.3">
      <c r="A26" s="1" t="s">
        <v>40</v>
      </c>
      <c r="B26" s="120"/>
      <c r="C26" s="2"/>
      <c r="D26" s="120"/>
      <c r="E26" s="2"/>
      <c r="F26" s="120"/>
      <c r="G26" s="2"/>
      <c r="H26" s="120"/>
      <c r="I26" s="2"/>
      <c r="J26" s="120"/>
      <c r="K26" s="2"/>
      <c r="L26" s="120"/>
      <c r="M26" s="2"/>
      <c r="N26" s="120"/>
      <c r="O26" s="2"/>
      <c r="P26" s="120"/>
      <c r="Q26" s="4"/>
    </row>
    <row r="27" spans="1:17" ht="21.75" customHeight="1" thickBot="1" x14ac:dyDescent="0.3">
      <c r="A27" s="187" t="s">
        <v>71</v>
      </c>
      <c r="B27" s="189" t="s">
        <v>72</v>
      </c>
      <c r="C27" s="190"/>
      <c r="D27" s="190"/>
      <c r="E27" s="190"/>
      <c r="F27" s="190"/>
      <c r="G27" s="190"/>
      <c r="H27" s="190"/>
      <c r="I27" s="190"/>
      <c r="J27" s="190"/>
      <c r="K27" s="190"/>
      <c r="L27" s="190"/>
      <c r="M27" s="190"/>
      <c r="N27" s="190"/>
      <c r="O27" s="190"/>
      <c r="P27" s="190"/>
      <c r="Q27" s="171"/>
    </row>
    <row r="28" spans="1:17" ht="21.75" customHeight="1" thickBot="1" x14ac:dyDescent="0.3">
      <c r="A28" s="188"/>
      <c r="B28" s="189">
        <v>2024</v>
      </c>
      <c r="C28" s="191"/>
      <c r="D28" s="189">
        <v>2025</v>
      </c>
      <c r="E28" s="191"/>
      <c r="F28" s="189">
        <v>2026</v>
      </c>
      <c r="G28" s="191"/>
      <c r="H28" s="189">
        <v>2027</v>
      </c>
      <c r="I28" s="191"/>
      <c r="J28" s="189">
        <v>2028</v>
      </c>
      <c r="K28" s="191"/>
      <c r="L28" s="189">
        <v>2029</v>
      </c>
      <c r="M28" s="191"/>
      <c r="N28" s="189">
        <v>2030</v>
      </c>
      <c r="O28" s="191"/>
      <c r="P28" s="189">
        <v>2031</v>
      </c>
      <c r="Q28" s="192"/>
    </row>
    <row r="29" spans="1:17" ht="20.100000000000001" customHeight="1" x14ac:dyDescent="0.25">
      <c r="A29" s="118" t="s">
        <v>102</v>
      </c>
      <c r="B29" s="172"/>
      <c r="C29" s="13" t="str" cm="1">
        <f t="array" ref="C29">_xlfn.IFS(B29="","",B29="A",'Overzicht emissienormen'!$C$20,B29="B",'Overzicht emissienormen'!$C$21,B29="C",'Overzicht emissienormen'!$C$22,B29="D",'Overzicht emissienormen'!$C$23,B29="E",'Overzicht emissienormen'!$C$24,B29="F",'Overzicht emissienormen'!$C$25)</f>
        <v/>
      </c>
      <c r="D29" s="172"/>
      <c r="E29" s="13" t="str" cm="1">
        <f t="array" ref="E29">_xlfn.IFS(D29="","",D29="A",'Overzicht emissienormen'!$C$20,D29="B",'Overzicht emissienormen'!$C$21,D29="C",'Overzicht emissienormen'!$C$22,D29="D",'Overzicht emissienormen'!$C$23,D29="E",'Overzicht emissienormen'!$C$24,D29="F",'Overzicht emissienormen'!$C$25)</f>
        <v/>
      </c>
      <c r="F29" s="172"/>
      <c r="G29" s="13" t="str" cm="1">
        <f t="array" ref="G29">_xlfn.IFS(F29="","",F29="A",'Overzicht emissienormen'!$C$20,F29="B",'Overzicht emissienormen'!$C$21,F29="C",'Overzicht emissienormen'!$C$22,F29="D","NIET MOGELIJK",F29="E","NIET MOGELIJK",F29="F","NIET MOGELIJK")</f>
        <v/>
      </c>
      <c r="H29" s="172"/>
      <c r="I29" s="13" t="str" cm="1">
        <f t="array" ref="I29">_xlfn.IFS(H29="","",H29="A",'Overzicht emissienormen'!$C$20,H29="B",'Overzicht emissienormen'!$C$21,H29="C",'Overzicht emissienormen'!$C$22,H29="D","NIET MOGELIJK",H29="E","NIET MOGELIJK",H29="F","NIET MOGELIJK")</f>
        <v/>
      </c>
      <c r="J29" s="172"/>
      <c r="K29" s="13" t="str" cm="1">
        <f t="array" ref="K29">_xlfn.IFS(J29="","",J29="A",'Overzicht emissienormen'!$C$20,J29="B",'Overzicht emissienormen'!$C$21,J29="C",'Overzicht emissienormen'!$C$22,J29="D","NIET MOGELIJK",J29="E","NIET MOGELIJK",J29="F","NIET MOGELIJK")</f>
        <v/>
      </c>
      <c r="L29" s="172"/>
      <c r="M29" s="13" t="str" cm="1">
        <f t="array" ref="M29">_xlfn.IFS(L29="","",L29="A",'Overzicht emissienormen'!$C$20,L29="B",'Overzicht emissienormen'!$C$21,L29="C",'Overzicht emissienormen'!$C$22,L29="D","NIET MOGELIJK",L29="E","NIET MOGELIJK",L29="F","NIET MOGELIJK")</f>
        <v/>
      </c>
      <c r="N29" s="172"/>
      <c r="O29" s="13" t="str" cm="1">
        <f t="array" ref="O29">_xlfn.IFS(N29="","",N29="A",'Overzicht emissienormen'!$C$20,N29="B",'Overzicht emissienormen'!$C$21,N29="C",'Overzicht emissienormen'!$C$22,N29="D","NIET MOGELIJK",N29="E","NIET MOGELIJK",N29="F","NIET MOGELIJK")</f>
        <v/>
      </c>
      <c r="P29" s="172"/>
      <c r="Q29" s="13" t="str" cm="1">
        <f t="array" ref="Q29">_xlfn.IFS(P29="","",P29="A",'Overzicht emissienormen'!$C$20,P29="B",'Overzicht emissienormen'!$C$21,P29="C",'Overzicht emissienormen'!$C$22,P29="D","NIET MOGELIJK",P29="E","NIET MOGELIJK",P29="F","NIET MOGELIJK")</f>
        <v/>
      </c>
    </row>
    <row r="30" spans="1:17" ht="20.100000000000001" customHeight="1" thickBot="1" x14ac:dyDescent="0.3">
      <c r="A30" s="124" t="s">
        <v>101</v>
      </c>
      <c r="B30" s="176"/>
      <c r="C30" s="87" t="str" cm="1">
        <f t="array" ref="C30">_xlfn.IFS(B30="","",B30="A",'Overzicht emissienormen'!$C$20,B30="B",'Overzicht emissienormen'!$C$21,B30="C",'Overzicht emissienormen'!$C$22,B30="D",'Overzicht emissienormen'!$C$23,B30="E",'Overzicht emissienormen'!$C$24,B30="F",'Overzicht emissienormen'!$C$25)</f>
        <v/>
      </c>
      <c r="D30" s="176"/>
      <c r="E30" s="87" t="str" cm="1">
        <f t="array" ref="E30">_xlfn.IFS(D30="","",D30="A",'Overzicht emissienormen'!$C$20,D30="B",'Overzicht emissienormen'!$C$21,D30="C",'Overzicht emissienormen'!$C$22,D30="D",'Overzicht emissienormen'!$C$23,D30="E",'Overzicht emissienormen'!$C$24,D30="F",'Overzicht emissienormen'!$C$25)</f>
        <v/>
      </c>
      <c r="F30" s="176"/>
      <c r="G30" s="87" t="str" cm="1">
        <f t="array" ref="G30">_xlfn.IFS(F30="","",F30="A",'Overzicht emissienormen'!$C$20,F30="B",'Overzicht emissienormen'!$C$21,F30="C",'Overzicht emissienormen'!$C$22,F30="D","NIET MOGELIJK",F30="E","NIET MOGELIJK",F30="F","NIET MOGELIJK")</f>
        <v/>
      </c>
      <c r="H30" s="176"/>
      <c r="I30" s="87" t="str" cm="1">
        <f t="array" ref="I30">_xlfn.IFS(H30="","",H30="A",'Overzicht emissienormen'!$C$20,H30="B",'Overzicht emissienormen'!$C$21,H30="C",'Overzicht emissienormen'!$C$22,H30="D","NIET MOGELIJK",H30="E","NIET MOGELIJK",H30="F","NIET MOGELIJK")</f>
        <v/>
      </c>
      <c r="J30" s="176"/>
      <c r="K30" s="87" t="str" cm="1">
        <f t="array" ref="K30">_xlfn.IFS(J30="","",J30="A",'Overzicht emissienormen'!$C$20,J30="B",'Overzicht emissienormen'!$C$21,J30="C",'Overzicht emissienormen'!$C$22,J30="D","NIET MOGELIJK",J30="E","NIET MOGELIJK",J30="F","NIET MOGELIJK")</f>
        <v/>
      </c>
      <c r="L30" s="176"/>
      <c r="M30" s="87" t="str" cm="1">
        <f t="array" ref="M30">_xlfn.IFS(L30="","",L30="A",'Overzicht emissienormen'!$C$20,L30="B",'Overzicht emissienormen'!$C$21,L30="C",'Overzicht emissienormen'!$C$22,L30="D","NIET MOGELIJK",L30="E","NIET MOGELIJK",L30="F","NIET MOGELIJK")</f>
        <v/>
      </c>
      <c r="N30" s="176"/>
      <c r="O30" s="87" t="str" cm="1">
        <f t="array" ref="O30">_xlfn.IFS(N30="","",N30="A",'Overzicht emissienormen'!$C$20,N30="B",'Overzicht emissienormen'!$C$21,N30="C",'Overzicht emissienormen'!$C$22,N30="D","NIET MOGELIJK",N30="E","NIET MOGELIJK",N30="F","NIET MOGELIJK")</f>
        <v/>
      </c>
      <c r="P30" s="176"/>
      <c r="Q30" s="87" t="str" cm="1">
        <f t="array" ref="Q30">_xlfn.IFS(P30="","",P30="A",'Overzicht emissienormen'!$C$20,P30="B",'Overzicht emissienormen'!$C$21,P30="C",'Overzicht emissienormen'!$C$22,P30="D","NIET MOGELIJK",P30="E","NIET MOGELIJK",P30="F","NIET MOGELIJK")</f>
        <v/>
      </c>
    </row>
    <row r="33" spans="3:21" ht="21.75" customHeight="1" x14ac:dyDescent="0.25">
      <c r="C33" s="73" t="s">
        <v>13</v>
      </c>
      <c r="D33" s="186"/>
      <c r="E33" s="186"/>
      <c r="F33" s="186"/>
      <c r="G33" s="186"/>
      <c r="H33" s="186"/>
      <c r="I33" s="186"/>
      <c r="J33" s="186"/>
      <c r="K33" s="186"/>
      <c r="L33" s="186"/>
      <c r="M33" s="186"/>
      <c r="N33" s="186"/>
      <c r="O33" s="186"/>
      <c r="P33" s="186"/>
      <c r="Q33" s="186"/>
      <c r="R33" s="186"/>
      <c r="S33" s="186"/>
      <c r="T33" s="186"/>
      <c r="U33" s="186"/>
    </row>
    <row r="34" spans="3:21" ht="21.75" customHeight="1" x14ac:dyDescent="0.25">
      <c r="C34" s="73" t="s">
        <v>14</v>
      </c>
      <c r="D34" s="185"/>
      <c r="E34" s="185"/>
      <c r="F34" s="185"/>
      <c r="G34" s="185"/>
      <c r="H34" s="185"/>
      <c r="I34" s="185"/>
      <c r="J34" s="185"/>
      <c r="K34" s="185"/>
      <c r="L34" s="185"/>
      <c r="M34" s="185"/>
      <c r="N34" s="185"/>
      <c r="O34" s="185"/>
      <c r="P34" s="185"/>
      <c r="Q34" s="185"/>
      <c r="R34" s="185"/>
      <c r="S34" s="185"/>
      <c r="T34" s="185"/>
      <c r="U34" s="185"/>
    </row>
    <row r="35" spans="3:21" ht="21.75" customHeight="1" x14ac:dyDescent="0.25">
      <c r="C35" s="73" t="s">
        <v>15</v>
      </c>
      <c r="D35" s="185"/>
      <c r="E35" s="185"/>
      <c r="F35" s="185"/>
      <c r="G35" s="185"/>
      <c r="H35" s="185"/>
      <c r="I35" s="185"/>
      <c r="J35" s="185"/>
      <c r="K35" s="185"/>
      <c r="L35" s="185"/>
      <c r="M35" s="185"/>
      <c r="N35" s="185"/>
      <c r="O35" s="185"/>
      <c r="P35" s="185"/>
      <c r="Q35" s="185"/>
      <c r="R35" s="185"/>
      <c r="S35" s="185"/>
      <c r="T35" s="185"/>
      <c r="U35" s="185"/>
    </row>
    <row r="36" spans="3:21" ht="15" x14ac:dyDescent="0.25">
      <c r="C36" s="73"/>
      <c r="D36" s="70"/>
      <c r="E36" s="60"/>
      <c r="F36" s="70"/>
      <c r="G36" s="70"/>
      <c r="H36" s="70"/>
      <c r="I36" s="70"/>
      <c r="J36" s="70"/>
      <c r="K36" s="70"/>
      <c r="L36" s="70"/>
      <c r="M36" s="70"/>
      <c r="N36" s="70"/>
      <c r="O36" s="70"/>
      <c r="P36" s="70"/>
      <c r="Q36" s="70"/>
      <c r="R36" s="70"/>
      <c r="S36" s="70"/>
      <c r="T36" s="70"/>
      <c r="U36" s="70"/>
    </row>
    <row r="37" spans="3:21" ht="15.75" x14ac:dyDescent="0.25">
      <c r="C37" s="193" t="s">
        <v>36</v>
      </c>
      <c r="D37" s="193"/>
      <c r="E37" s="193"/>
      <c r="F37" s="193"/>
      <c r="G37" s="193"/>
      <c r="H37" s="193"/>
      <c r="I37" s="193"/>
      <c r="J37" s="193"/>
      <c r="K37" s="193"/>
      <c r="L37" s="193"/>
      <c r="M37" s="193"/>
      <c r="N37" s="193"/>
      <c r="O37" s="193"/>
      <c r="P37" s="193"/>
      <c r="Q37" s="193"/>
      <c r="R37" s="193"/>
      <c r="S37" s="193"/>
      <c r="T37" s="193"/>
      <c r="U37" s="193"/>
    </row>
    <row r="38" spans="3:21" ht="21.75" customHeight="1" x14ac:dyDescent="0.25">
      <c r="C38" s="74"/>
      <c r="D38" s="74"/>
      <c r="E38" s="75"/>
      <c r="F38" s="74"/>
      <c r="G38" s="74"/>
      <c r="H38" s="74"/>
      <c r="I38" s="74"/>
      <c r="J38" s="74"/>
      <c r="K38" s="74"/>
      <c r="L38" s="74"/>
      <c r="M38" s="74"/>
      <c r="N38" s="74"/>
      <c r="O38" s="74"/>
      <c r="P38" s="74"/>
      <c r="Q38" s="74"/>
      <c r="R38" s="74"/>
      <c r="S38" s="74"/>
      <c r="T38" s="74"/>
      <c r="U38" s="74"/>
    </row>
    <row r="39" spans="3:21" ht="21.75" customHeight="1" x14ac:dyDescent="0.25">
      <c r="C39" s="73" t="s">
        <v>25</v>
      </c>
      <c r="D39" s="186"/>
      <c r="E39" s="186"/>
      <c r="F39" s="186"/>
      <c r="G39" s="186"/>
      <c r="H39" s="186"/>
      <c r="I39" s="186"/>
      <c r="J39" s="186"/>
      <c r="K39" s="186"/>
      <c r="L39" s="186"/>
      <c r="M39" s="186"/>
      <c r="N39" s="186"/>
      <c r="O39" s="186"/>
      <c r="P39" s="186"/>
      <c r="Q39" s="186"/>
      <c r="R39" s="186"/>
      <c r="S39" s="186"/>
      <c r="T39" s="186"/>
      <c r="U39" s="186"/>
    </row>
    <row r="40" spans="3:21" ht="21.75" customHeight="1" x14ac:dyDescent="0.25">
      <c r="C40" s="73" t="s">
        <v>16</v>
      </c>
      <c r="D40" s="185"/>
      <c r="E40" s="185"/>
      <c r="F40" s="185"/>
      <c r="G40" s="185"/>
      <c r="H40" s="185"/>
      <c r="I40" s="185"/>
      <c r="J40" s="185"/>
      <c r="K40" s="185"/>
      <c r="L40" s="185"/>
      <c r="M40" s="185"/>
      <c r="N40" s="185"/>
      <c r="O40" s="185"/>
      <c r="P40" s="185"/>
      <c r="Q40" s="185"/>
      <c r="R40" s="185"/>
      <c r="S40" s="185"/>
      <c r="T40" s="185"/>
      <c r="U40" s="185"/>
    </row>
    <row r="41" spans="3:21" ht="21.75" customHeight="1" x14ac:dyDescent="0.25">
      <c r="C41" s="73"/>
      <c r="D41" s="70"/>
      <c r="E41" s="60"/>
      <c r="F41" s="70"/>
      <c r="G41" s="70"/>
      <c r="H41" s="70"/>
      <c r="I41" s="70"/>
      <c r="J41" s="70"/>
      <c r="K41" s="70"/>
      <c r="L41" s="70"/>
      <c r="M41" s="70"/>
      <c r="N41" s="70"/>
      <c r="O41" s="70"/>
      <c r="P41" s="70"/>
      <c r="Q41" s="70"/>
      <c r="R41" s="70"/>
      <c r="S41" s="70"/>
      <c r="T41" s="70"/>
      <c r="U41" s="70"/>
    </row>
    <row r="42" spans="3:21" ht="21.75" customHeight="1" x14ac:dyDescent="0.25">
      <c r="C42" s="73" t="s">
        <v>17</v>
      </c>
      <c r="D42" s="186"/>
      <c r="E42" s="186"/>
      <c r="F42" s="186"/>
      <c r="G42" s="186"/>
      <c r="H42" s="186"/>
      <c r="I42" s="186"/>
      <c r="J42" s="186"/>
      <c r="K42" s="186"/>
      <c r="L42" s="186"/>
      <c r="M42" s="186"/>
      <c r="N42" s="186"/>
      <c r="O42" s="186"/>
      <c r="P42" s="186"/>
      <c r="Q42" s="186"/>
      <c r="R42" s="186"/>
      <c r="S42" s="186"/>
      <c r="T42" s="186"/>
      <c r="U42" s="186"/>
    </row>
    <row r="43" spans="3:21" ht="21.75" customHeight="1" x14ac:dyDescent="0.25">
      <c r="C43" s="73" t="s">
        <v>18</v>
      </c>
      <c r="D43" s="185"/>
      <c r="E43" s="185"/>
      <c r="F43" s="185"/>
      <c r="G43" s="185"/>
      <c r="H43" s="185"/>
      <c r="I43" s="185"/>
      <c r="J43" s="185"/>
      <c r="K43" s="185"/>
      <c r="L43" s="185"/>
      <c r="M43" s="185"/>
      <c r="N43" s="185"/>
      <c r="O43" s="185"/>
      <c r="P43" s="185"/>
      <c r="Q43" s="185"/>
      <c r="R43" s="185"/>
      <c r="S43" s="185"/>
      <c r="T43" s="185"/>
      <c r="U43" s="185"/>
    </row>
    <row r="44" spans="3:21" ht="21.75" customHeight="1" x14ac:dyDescent="0.25">
      <c r="C44" s="73" t="s">
        <v>19</v>
      </c>
      <c r="D44" s="185"/>
      <c r="E44" s="185"/>
      <c r="F44" s="185"/>
      <c r="G44" s="185"/>
      <c r="H44" s="185"/>
      <c r="I44" s="185"/>
      <c r="J44" s="185"/>
      <c r="K44" s="185"/>
      <c r="L44" s="185"/>
      <c r="M44" s="185"/>
      <c r="N44" s="185"/>
      <c r="O44" s="185"/>
      <c r="P44" s="185"/>
      <c r="Q44" s="185"/>
      <c r="R44" s="185"/>
      <c r="S44" s="185"/>
      <c r="T44" s="185"/>
      <c r="U44" s="185"/>
    </row>
    <row r="45" spans="3:21" ht="21.75" customHeight="1" x14ac:dyDescent="0.25">
      <c r="C45" s="76"/>
      <c r="D45" s="56"/>
      <c r="E45" s="52"/>
      <c r="F45" s="51"/>
      <c r="G45" s="51"/>
      <c r="H45" s="51"/>
      <c r="I45" s="51"/>
      <c r="J45" s="51"/>
      <c r="K45" s="51"/>
      <c r="L45" s="51"/>
      <c r="M45" s="51"/>
      <c r="N45" s="51"/>
      <c r="O45" s="51"/>
      <c r="P45" s="51"/>
      <c r="Q45" s="51"/>
      <c r="R45" s="51"/>
      <c r="S45" s="51"/>
      <c r="T45" s="51"/>
      <c r="U45" s="51"/>
    </row>
    <row r="46" spans="3:21" ht="21.75" customHeight="1" x14ac:dyDescent="0.25">
      <c r="C46" s="77" t="s">
        <v>20</v>
      </c>
      <c r="D46" s="56"/>
      <c r="E46" s="52"/>
      <c r="F46" s="51"/>
      <c r="G46" s="51"/>
      <c r="H46" s="51"/>
      <c r="I46" s="51"/>
      <c r="J46" s="51"/>
      <c r="K46" s="51"/>
      <c r="L46" s="51"/>
      <c r="M46" s="51"/>
      <c r="N46" s="51"/>
      <c r="O46" s="51"/>
      <c r="P46" s="51"/>
      <c r="Q46" s="51"/>
      <c r="R46" s="51"/>
      <c r="S46" s="51"/>
      <c r="T46" s="51"/>
      <c r="U46" s="51"/>
    </row>
    <row r="47" spans="3:21" ht="21.75" customHeight="1" x14ac:dyDescent="0.25">
      <c r="C47" s="77" t="s">
        <v>29</v>
      </c>
      <c r="D47" s="56"/>
      <c r="E47" s="52"/>
      <c r="F47" s="51"/>
      <c r="G47" s="51"/>
      <c r="H47" s="51"/>
      <c r="I47" s="51"/>
      <c r="J47" s="51"/>
      <c r="K47" s="51"/>
      <c r="L47" s="51"/>
      <c r="M47" s="51"/>
      <c r="N47" s="51"/>
      <c r="O47" s="51"/>
      <c r="P47" s="51"/>
      <c r="Q47" s="51"/>
      <c r="R47" s="51"/>
      <c r="S47" s="51"/>
      <c r="T47" s="51"/>
      <c r="U47" s="51"/>
    </row>
    <row r="48" spans="3:21" ht="21.75" customHeight="1" x14ac:dyDescent="0.25">
      <c r="C48" s="56"/>
      <c r="D48" s="78"/>
      <c r="E48" s="61"/>
      <c r="F48" s="56"/>
      <c r="G48" s="56"/>
      <c r="H48" s="56"/>
      <c r="I48" s="56"/>
      <c r="J48" s="56"/>
      <c r="K48" s="56"/>
      <c r="L48" s="56"/>
      <c r="M48" s="56"/>
      <c r="N48" s="56"/>
      <c r="O48" s="56"/>
      <c r="P48" s="56"/>
      <c r="Q48" s="56"/>
      <c r="R48" s="56"/>
      <c r="S48" s="56"/>
      <c r="T48" s="56"/>
      <c r="U48" s="56"/>
    </row>
  </sheetData>
  <sheetProtection algorithmName="SHA-512" hashValue="X0ojiBtq8+4Qc2UZA4OE62pPys19NSK/krm4wkTY8eFU3QLSKx8Tjghvi/qIeRrfwYAPspbVgndFT36lO6EPOg==" saltValue="8YWBZJwLzfS6vBiSu4zOJw==" spinCount="100000" sheet="1" scenarios="1" selectLockedCells="1"/>
  <mergeCells count="39">
    <mergeCell ref="A3:A4"/>
    <mergeCell ref="B3:P3"/>
    <mergeCell ref="P4:Q4"/>
    <mergeCell ref="B4:C4"/>
    <mergeCell ref="A20:A21"/>
    <mergeCell ref="B20:P20"/>
    <mergeCell ref="B21:C21"/>
    <mergeCell ref="D21:E21"/>
    <mergeCell ref="F21:G21"/>
    <mergeCell ref="H21:I21"/>
    <mergeCell ref="J21:K21"/>
    <mergeCell ref="L21:M21"/>
    <mergeCell ref="D4:E4"/>
    <mergeCell ref="F4:G4"/>
    <mergeCell ref="N21:O21"/>
    <mergeCell ref="P21:Q21"/>
    <mergeCell ref="H4:I4"/>
    <mergeCell ref="J4:K4"/>
    <mergeCell ref="L4:M4"/>
    <mergeCell ref="N4:O4"/>
    <mergeCell ref="C37:U37"/>
    <mergeCell ref="D35:U35"/>
    <mergeCell ref="D34:U34"/>
    <mergeCell ref="D33:U33"/>
    <mergeCell ref="A27:A28"/>
    <mergeCell ref="B27:P27"/>
    <mergeCell ref="B28:C28"/>
    <mergeCell ref="D28:E28"/>
    <mergeCell ref="F28:G28"/>
    <mergeCell ref="H28:I28"/>
    <mergeCell ref="J28:K28"/>
    <mergeCell ref="L28:M28"/>
    <mergeCell ref="N28:O28"/>
    <mergeCell ref="P28:Q28"/>
    <mergeCell ref="D44:U44"/>
    <mergeCell ref="D43:U43"/>
    <mergeCell ref="D42:U42"/>
    <mergeCell ref="D40:U40"/>
    <mergeCell ref="D39:U3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FF0000"/>
    <pageSetUpPr fitToPage="1"/>
  </sheetPr>
  <dimension ref="B1:AB82"/>
  <sheetViews>
    <sheetView showGridLines="0" zoomScale="85" zoomScaleNormal="85" workbookViewId="0">
      <selection activeCell="V55" sqref="V55"/>
    </sheetView>
  </sheetViews>
  <sheetFormatPr defaultColWidth="9.140625" defaultRowHeight="14.25" x14ac:dyDescent="0.2"/>
  <cols>
    <col min="1" max="1" width="1.28515625" style="56" customWidth="1"/>
    <col min="2" max="2" width="40.5703125" style="56" customWidth="1"/>
    <col min="3" max="3" width="23" style="78" bestFit="1" customWidth="1"/>
    <col min="4" max="4" width="30.140625" style="61" bestFit="1" customWidth="1"/>
    <col min="5" max="20" width="17.85546875" style="56" customWidth="1"/>
    <col min="21" max="21" width="16" style="56" customWidth="1"/>
    <col min="22" max="24" width="16" style="79" customWidth="1"/>
    <col min="25" max="25" width="16.42578125" style="56" bestFit="1" customWidth="1"/>
    <col min="26" max="26" width="13.7109375" style="56" bestFit="1" customWidth="1"/>
    <col min="27" max="27" width="21.28515625" style="56" customWidth="1"/>
    <col min="28" max="45" width="11.5703125" style="56" customWidth="1"/>
    <col min="46" max="46" width="9.140625" style="56" customWidth="1"/>
    <col min="47" max="47" width="10.85546875" style="56" customWidth="1"/>
    <col min="48" max="48" width="14.42578125" style="56" customWidth="1"/>
    <col min="49" max="49" width="9.140625" style="56" customWidth="1"/>
    <col min="50" max="50" width="13.28515625" style="56" customWidth="1"/>
    <col min="51" max="16384" width="9.140625" style="56"/>
  </cols>
  <sheetData>
    <row r="1" spans="2:28" s="48" customFormat="1" ht="18" x14ac:dyDescent="0.25">
      <c r="B1" s="47" t="s">
        <v>37</v>
      </c>
      <c r="D1" s="49"/>
    </row>
    <row r="2" spans="2:28" s="51" customFormat="1" ht="18" x14ac:dyDescent="0.25">
      <c r="B2" s="50" t="s">
        <v>103</v>
      </c>
      <c r="D2" s="52"/>
      <c r="U2" s="53"/>
      <c r="V2" s="53"/>
      <c r="X2" s="53"/>
      <c r="Y2" s="53"/>
      <c r="AA2" s="53"/>
      <c r="AB2" s="53"/>
    </row>
    <row r="3" spans="2:28" s="51" customFormat="1" ht="18" x14ac:dyDescent="0.25">
      <c r="B3" s="50"/>
      <c r="D3" s="52"/>
      <c r="U3" s="53"/>
      <c r="V3" s="53"/>
      <c r="X3" s="53"/>
      <c r="Y3" s="53"/>
      <c r="AA3" s="53"/>
      <c r="AB3" s="53"/>
    </row>
    <row r="4" spans="2:28" s="51" customFormat="1" ht="15" x14ac:dyDescent="0.25">
      <c r="B4" s="54" t="s">
        <v>33</v>
      </c>
      <c r="D4" s="52"/>
      <c r="U4" s="53"/>
      <c r="V4" s="53"/>
      <c r="X4" s="53"/>
      <c r="Y4" s="53"/>
      <c r="AA4" s="53"/>
      <c r="AB4" s="53"/>
    </row>
    <row r="5" spans="2:28" s="51" customFormat="1" ht="15" x14ac:dyDescent="0.25">
      <c r="B5" s="54" t="s">
        <v>104</v>
      </c>
      <c r="D5" s="52"/>
      <c r="U5" s="53"/>
      <c r="V5" s="53"/>
      <c r="X5" s="53"/>
      <c r="Y5" s="53"/>
      <c r="AA5" s="53"/>
      <c r="AB5" s="53"/>
    </row>
    <row r="6" spans="2:28" s="51" customFormat="1" ht="15" x14ac:dyDescent="0.25">
      <c r="B6" s="54"/>
      <c r="D6" s="52"/>
      <c r="U6" s="53"/>
      <c r="V6" s="53"/>
      <c r="X6" s="53"/>
      <c r="Y6" s="53"/>
      <c r="AA6" s="53"/>
      <c r="AB6" s="53"/>
    </row>
    <row r="7" spans="2:28" s="51" customFormat="1" ht="7.5" customHeight="1" x14ac:dyDescent="0.2">
      <c r="B7" s="59"/>
      <c r="C7" s="59"/>
      <c r="D7" s="60"/>
      <c r="E7" s="59"/>
      <c r="F7" s="59"/>
      <c r="G7" s="59"/>
      <c r="H7" s="59"/>
      <c r="I7" s="59"/>
      <c r="J7" s="59"/>
      <c r="K7" s="59"/>
      <c r="L7" s="59"/>
      <c r="M7" s="59"/>
      <c r="N7" s="59"/>
      <c r="O7" s="59"/>
      <c r="P7" s="59"/>
      <c r="Q7" s="59"/>
      <c r="R7" s="59"/>
      <c r="S7" s="59"/>
      <c r="T7" s="59"/>
      <c r="U7" s="57"/>
      <c r="Y7" s="58"/>
      <c r="AA7" s="53"/>
      <c r="AB7" s="53"/>
    </row>
    <row r="8" spans="2:28" s="51" customFormat="1" ht="16.5" thickBot="1" x14ac:dyDescent="0.3">
      <c r="B8" s="55" t="s">
        <v>24</v>
      </c>
      <c r="C8" s="56"/>
      <c r="D8" s="61"/>
      <c r="E8" s="55"/>
      <c r="F8" s="55"/>
      <c r="G8" s="55"/>
      <c r="H8" s="55"/>
      <c r="I8" s="55"/>
      <c r="J8" s="55"/>
      <c r="K8" s="55"/>
      <c r="L8" s="55"/>
      <c r="M8" s="55"/>
      <c r="N8" s="55"/>
      <c r="O8" s="55"/>
      <c r="P8" s="55"/>
      <c r="Q8" s="55"/>
      <c r="R8" s="55"/>
      <c r="S8" s="55"/>
      <c r="T8" s="55"/>
      <c r="U8" s="55"/>
      <c r="Y8" s="58"/>
      <c r="AA8" s="53"/>
      <c r="AB8" s="53"/>
    </row>
    <row r="9" spans="2:28" s="51" customFormat="1" ht="30" customHeight="1" x14ac:dyDescent="0.25">
      <c r="B9" s="8" t="s">
        <v>22</v>
      </c>
      <c r="C9" s="62">
        <f>$U$30+$U$41+$U$52</f>
        <v>0</v>
      </c>
      <c r="D9" s="61"/>
      <c r="E9" s="55"/>
      <c r="F9" s="55"/>
      <c r="G9" s="55"/>
      <c r="H9" s="55"/>
      <c r="I9" s="55"/>
      <c r="J9" s="55"/>
      <c r="K9" s="55"/>
      <c r="L9" s="55"/>
      <c r="M9" s="55"/>
      <c r="N9" s="55"/>
      <c r="O9" s="55"/>
      <c r="P9" s="55"/>
      <c r="Q9" s="55"/>
      <c r="R9" s="55"/>
      <c r="S9" s="55"/>
      <c r="T9" s="55"/>
      <c r="U9" s="55"/>
      <c r="Y9" s="58"/>
      <c r="AA9" s="53"/>
      <c r="AB9" s="53"/>
    </row>
    <row r="10" spans="2:28" s="51" customFormat="1" ht="30" customHeight="1" thickBot="1" x14ac:dyDescent="0.3">
      <c r="B10" s="63" t="s">
        <v>23</v>
      </c>
      <c r="C10" s="64">
        <f>$U$31+$U$42+$U$53</f>
        <v>980000</v>
      </c>
      <c r="D10" s="61"/>
      <c r="E10" s="55"/>
      <c r="F10" s="55"/>
      <c r="G10" s="55"/>
      <c r="H10" s="55"/>
      <c r="I10" s="55"/>
      <c r="J10" s="55"/>
      <c r="K10" s="55"/>
      <c r="L10" s="55"/>
      <c r="M10" s="55"/>
      <c r="N10" s="55"/>
      <c r="O10" s="55"/>
      <c r="P10" s="55"/>
      <c r="Q10" s="55"/>
      <c r="R10" s="55"/>
      <c r="S10" s="55"/>
      <c r="T10" s="55"/>
      <c r="U10" s="55"/>
      <c r="Y10" s="58"/>
      <c r="AA10" s="53"/>
      <c r="AB10" s="53"/>
    </row>
    <row r="11" spans="2:28" s="51" customFormat="1" ht="18" x14ac:dyDescent="0.2">
      <c r="B11" s="65"/>
      <c r="C11" s="66"/>
      <c r="D11" s="61"/>
      <c r="E11" s="56"/>
      <c r="F11" s="56"/>
      <c r="G11" s="56"/>
      <c r="H11" s="56"/>
      <c r="I11" s="56"/>
      <c r="J11" s="56"/>
      <c r="K11" s="56"/>
      <c r="L11" s="56"/>
      <c r="M11" s="56"/>
      <c r="N11" s="56"/>
      <c r="O11" s="56"/>
      <c r="P11" s="56"/>
      <c r="Q11" s="56"/>
      <c r="R11" s="56"/>
      <c r="S11" s="56"/>
      <c r="T11" s="56"/>
      <c r="U11" s="57"/>
      <c r="Y11" s="58"/>
      <c r="AA11" s="53"/>
      <c r="AB11" s="53"/>
    </row>
    <row r="12" spans="2:28" s="51" customFormat="1" ht="15" thickBot="1" x14ac:dyDescent="0.25">
      <c r="D12" s="67"/>
      <c r="E12" s="68"/>
      <c r="F12" s="68"/>
      <c r="G12" s="68"/>
      <c r="H12" s="68"/>
      <c r="I12" s="68"/>
      <c r="J12" s="68"/>
      <c r="K12" s="68"/>
      <c r="L12" s="68"/>
      <c r="M12" s="68"/>
      <c r="N12" s="68"/>
      <c r="O12" s="68"/>
      <c r="P12" s="68"/>
      <c r="Q12" s="68"/>
      <c r="R12" s="68"/>
      <c r="S12" s="68"/>
      <c r="T12" s="68"/>
      <c r="U12" s="69"/>
    </row>
    <row r="13" spans="2:28" s="70" customFormat="1" ht="42.75" customHeight="1" thickBot="1" x14ac:dyDescent="0.25">
      <c r="B13" s="1" t="s">
        <v>21</v>
      </c>
      <c r="C13" s="2"/>
      <c r="D13" s="3"/>
      <c r="E13" s="212" t="s">
        <v>47</v>
      </c>
      <c r="F13" s="213"/>
      <c r="G13" s="212" t="s">
        <v>48</v>
      </c>
      <c r="H13" s="213"/>
      <c r="I13" s="212" t="s">
        <v>49</v>
      </c>
      <c r="J13" s="213"/>
      <c r="K13" s="212" t="s">
        <v>50</v>
      </c>
      <c r="L13" s="213"/>
      <c r="M13" s="212" t="s">
        <v>59</v>
      </c>
      <c r="N13" s="213"/>
      <c r="O13" s="212" t="s">
        <v>60</v>
      </c>
      <c r="P13" s="213"/>
      <c r="Q13" s="212" t="s">
        <v>61</v>
      </c>
      <c r="R13" s="213"/>
      <c r="S13" s="212" t="s">
        <v>62</v>
      </c>
      <c r="T13" s="213"/>
      <c r="U13" s="4"/>
    </row>
    <row r="14" spans="2:28" s="51" customFormat="1" ht="30.75" thickBot="1" x14ac:dyDescent="0.3">
      <c r="B14" s="5" t="s">
        <v>3</v>
      </c>
      <c r="C14" s="6" t="s">
        <v>0</v>
      </c>
      <c r="D14" s="7" t="s">
        <v>34</v>
      </c>
      <c r="E14" s="8" t="s">
        <v>51</v>
      </c>
      <c r="F14" s="9" t="s">
        <v>52</v>
      </c>
      <c r="G14" s="8" t="s">
        <v>53</v>
      </c>
      <c r="H14" s="9" t="s">
        <v>54</v>
      </c>
      <c r="I14" s="8" t="s">
        <v>55</v>
      </c>
      <c r="J14" s="10" t="s">
        <v>56</v>
      </c>
      <c r="K14" s="8" t="s">
        <v>57</v>
      </c>
      <c r="L14" s="9" t="s">
        <v>58</v>
      </c>
      <c r="M14" s="5" t="s">
        <v>64</v>
      </c>
      <c r="N14" s="10" t="s">
        <v>63</v>
      </c>
      <c r="O14" s="5" t="s">
        <v>65</v>
      </c>
      <c r="P14" s="10" t="s">
        <v>66</v>
      </c>
      <c r="Q14" s="101" t="s">
        <v>67</v>
      </c>
      <c r="R14" s="10" t="s">
        <v>70</v>
      </c>
      <c r="S14" s="100" t="s">
        <v>68</v>
      </c>
      <c r="T14" s="10" t="s">
        <v>69</v>
      </c>
      <c r="U14" s="11" t="s">
        <v>32</v>
      </c>
    </row>
    <row r="15" spans="2:28" s="51" customFormat="1" x14ac:dyDescent="0.2">
      <c r="B15" s="12" t="s">
        <v>4</v>
      </c>
      <c r="C15" s="13" t="s">
        <v>1</v>
      </c>
      <c r="D15" s="14">
        <v>1</v>
      </c>
      <c r="E15" s="15">
        <f t="shared" ref="E15:E29" si="0">E$31/F$31*F15*$D15</f>
        <v>0</v>
      </c>
      <c r="F15" s="143">
        <f>COUNTIF(INVULBLAD!B$5:B$17,"1")</f>
        <v>0</v>
      </c>
      <c r="G15" s="15">
        <f t="shared" ref="G15:G29" si="1">G$31/H$31*H15*$D15</f>
        <v>0</v>
      </c>
      <c r="H15" s="143">
        <f>COUNTIF(INVULBLAD!D$5:D$17,"1")</f>
        <v>0</v>
      </c>
      <c r="I15" s="15">
        <f t="shared" ref="I15:I29" si="2">I$31/J$31*J15*$D15</f>
        <v>0</v>
      </c>
      <c r="J15" s="151">
        <f>COUNTIF(INVULBLAD!F$5:F$17,"1")</f>
        <v>0</v>
      </c>
      <c r="K15" s="15">
        <f t="shared" ref="K15:K29" si="3">K$31/L$31*L15*$D15</f>
        <v>0</v>
      </c>
      <c r="L15" s="151">
        <f>COUNTIF(INVULBLAD!H$5:H$17,"1")</f>
        <v>0</v>
      </c>
      <c r="M15" s="214" t="s">
        <v>35</v>
      </c>
      <c r="N15" s="151">
        <f>COUNTIF(INVULBLAD!J$5:J$17,"1")</f>
        <v>0</v>
      </c>
      <c r="O15" s="214" t="s">
        <v>35</v>
      </c>
      <c r="P15" s="151">
        <f>COUNTIF(INVULBLAD!L$5:L$17,"1")</f>
        <v>0</v>
      </c>
      <c r="Q15" s="214" t="s">
        <v>35</v>
      </c>
      <c r="R15" s="151">
        <f>COUNTIF(INVULBLAD!N$5:N$17,"1")</f>
        <v>0</v>
      </c>
      <c r="S15" s="214" t="s">
        <v>35</v>
      </c>
      <c r="T15" s="151">
        <f>COUNTIF(INVULBLAD!P$5:P$17,"1")</f>
        <v>0</v>
      </c>
      <c r="U15" s="16"/>
    </row>
    <row r="16" spans="2:28" s="51" customFormat="1" x14ac:dyDescent="0.2">
      <c r="B16" s="17" t="s">
        <v>27</v>
      </c>
      <c r="C16" s="18" t="s">
        <v>2</v>
      </c>
      <c r="D16" s="19">
        <v>1</v>
      </c>
      <c r="E16" s="20">
        <f t="shared" si="0"/>
        <v>0</v>
      </c>
      <c r="F16" s="144">
        <f>COUNTIF(INVULBLAD!B$5:B$17,"2")</f>
        <v>0</v>
      </c>
      <c r="G16" s="20">
        <f t="shared" si="1"/>
        <v>0</v>
      </c>
      <c r="H16" s="144">
        <f>COUNTIF(INVULBLAD!D$5:D$17,"2")</f>
        <v>0</v>
      </c>
      <c r="I16" s="20">
        <f t="shared" si="2"/>
        <v>0</v>
      </c>
      <c r="J16" s="152">
        <f>COUNTIF(INVULBLAD!F$5:F$17,"2")</f>
        <v>0</v>
      </c>
      <c r="K16" s="20">
        <f t="shared" si="3"/>
        <v>0</v>
      </c>
      <c r="L16" s="152">
        <f>COUNTIF(INVULBLAD!H$5:H$17,"2")</f>
        <v>0</v>
      </c>
      <c r="M16" s="215"/>
      <c r="N16" s="152">
        <f>COUNTIF(INVULBLAD!J$5:J$17,"2")</f>
        <v>0</v>
      </c>
      <c r="O16" s="215"/>
      <c r="P16" s="152">
        <f>COUNTIF(INVULBLAD!L$5:L$17,"2")</f>
        <v>0</v>
      </c>
      <c r="Q16" s="215"/>
      <c r="R16" s="152">
        <f>COUNTIF(INVULBLAD!N$5:N$17,"2")</f>
        <v>0</v>
      </c>
      <c r="S16" s="215"/>
      <c r="T16" s="152">
        <f>COUNTIF(INVULBLAD!P$5:P$17,"2")</f>
        <v>0</v>
      </c>
      <c r="U16" s="21"/>
    </row>
    <row r="17" spans="2:27" s="51" customFormat="1" ht="15" customHeight="1" x14ac:dyDescent="0.2">
      <c r="B17" s="22" t="s">
        <v>5</v>
      </c>
      <c r="C17" s="23" t="s">
        <v>26</v>
      </c>
      <c r="D17" s="24">
        <v>0.7</v>
      </c>
      <c r="E17" s="25">
        <f t="shared" si="0"/>
        <v>0</v>
      </c>
      <c r="F17" s="145">
        <f>COUNTIF(INVULBLAD!B$5:B$17,"3")</f>
        <v>0</v>
      </c>
      <c r="G17" s="25">
        <f t="shared" si="1"/>
        <v>0</v>
      </c>
      <c r="H17" s="145">
        <f>COUNTIF(INVULBLAD!D$5:D$17,"3")</f>
        <v>0</v>
      </c>
      <c r="I17" s="25">
        <f t="shared" si="2"/>
        <v>0</v>
      </c>
      <c r="J17" s="153">
        <f>COUNTIF(INVULBLAD!F$5:F$17,"3")</f>
        <v>0</v>
      </c>
      <c r="K17" s="25">
        <f t="shared" si="3"/>
        <v>0</v>
      </c>
      <c r="L17" s="153">
        <f>COUNTIF(INVULBLAD!H$5:H$17,"3")</f>
        <v>0</v>
      </c>
      <c r="M17" s="215"/>
      <c r="N17" s="217" t="s">
        <v>35</v>
      </c>
      <c r="O17" s="215"/>
      <c r="P17" s="217" t="s">
        <v>35</v>
      </c>
      <c r="Q17" s="215"/>
      <c r="R17" s="217" t="s">
        <v>35</v>
      </c>
      <c r="S17" s="215"/>
      <c r="T17" s="217" t="s">
        <v>35</v>
      </c>
      <c r="U17" s="21"/>
      <c r="V17" s="69"/>
    </row>
    <row r="18" spans="2:27" s="51" customFormat="1" x14ac:dyDescent="0.2">
      <c r="B18" s="26" t="s">
        <v>5</v>
      </c>
      <c r="C18" s="27" t="s">
        <v>6</v>
      </c>
      <c r="D18" s="28">
        <v>0.55000000000000004</v>
      </c>
      <c r="E18" s="29">
        <f t="shared" si="0"/>
        <v>0</v>
      </c>
      <c r="F18" s="146">
        <f>COUNTIF(INVULBLAD!B$5:B$17,"4")</f>
        <v>0</v>
      </c>
      <c r="G18" s="29">
        <f t="shared" si="1"/>
        <v>0</v>
      </c>
      <c r="H18" s="146">
        <f>COUNTIF(INVULBLAD!D$5:D$17,"4")</f>
        <v>0</v>
      </c>
      <c r="I18" s="29">
        <f t="shared" si="2"/>
        <v>0</v>
      </c>
      <c r="J18" s="154">
        <f>COUNTIF(INVULBLAD!F$5:F$17,"4")</f>
        <v>0</v>
      </c>
      <c r="K18" s="29">
        <f t="shared" si="3"/>
        <v>0</v>
      </c>
      <c r="L18" s="154">
        <f>COUNTIF(INVULBLAD!H$5:H$17,"4")</f>
        <v>0</v>
      </c>
      <c r="M18" s="215"/>
      <c r="N18" s="218"/>
      <c r="O18" s="215"/>
      <c r="P18" s="218"/>
      <c r="Q18" s="215"/>
      <c r="R18" s="218"/>
      <c r="S18" s="215"/>
      <c r="T18" s="218"/>
      <c r="U18" s="21"/>
      <c r="V18" s="69"/>
    </row>
    <row r="19" spans="2:27" s="51" customFormat="1" x14ac:dyDescent="0.2">
      <c r="B19" s="17" t="s">
        <v>28</v>
      </c>
      <c r="C19" s="30" t="s">
        <v>8</v>
      </c>
      <c r="D19" s="31">
        <v>0.45</v>
      </c>
      <c r="E19" s="32">
        <f t="shared" si="0"/>
        <v>0</v>
      </c>
      <c r="F19" s="144">
        <f>COUNTIF(INVULBLAD!B$5:B$17,"5")</f>
        <v>0</v>
      </c>
      <c r="G19" s="32">
        <f t="shared" si="1"/>
        <v>0</v>
      </c>
      <c r="H19" s="144">
        <f>COUNTIF(INVULBLAD!D$5:D$17,"5")</f>
        <v>0</v>
      </c>
      <c r="I19" s="32">
        <f t="shared" si="2"/>
        <v>0</v>
      </c>
      <c r="J19" s="152">
        <f>COUNTIF(INVULBLAD!F$5:F$17,"5")</f>
        <v>0</v>
      </c>
      <c r="K19" s="32">
        <f t="shared" si="3"/>
        <v>0</v>
      </c>
      <c r="L19" s="152">
        <f>COUNTIF(INVULBLAD!H$5:H$17,"5")</f>
        <v>0</v>
      </c>
      <c r="M19" s="215"/>
      <c r="N19" s="218"/>
      <c r="O19" s="215"/>
      <c r="P19" s="218"/>
      <c r="Q19" s="215"/>
      <c r="R19" s="218"/>
      <c r="S19" s="215"/>
      <c r="T19" s="218"/>
      <c r="U19" s="21"/>
    </row>
    <row r="20" spans="2:27" s="51" customFormat="1" x14ac:dyDescent="0.2">
      <c r="B20" s="17" t="s">
        <v>7</v>
      </c>
      <c r="C20" s="30" t="s">
        <v>9</v>
      </c>
      <c r="D20" s="33">
        <v>0.45</v>
      </c>
      <c r="E20" s="32">
        <f t="shared" si="0"/>
        <v>0</v>
      </c>
      <c r="F20" s="147">
        <f>COUNTIF(INVULBLAD!B$5:B$17,"6")</f>
        <v>0</v>
      </c>
      <c r="G20" s="32">
        <f t="shared" si="1"/>
        <v>0</v>
      </c>
      <c r="H20" s="147">
        <f>COUNTIF(INVULBLAD!D$5:D$17,"6")</f>
        <v>0</v>
      </c>
      <c r="I20" s="32">
        <f t="shared" si="2"/>
        <v>0</v>
      </c>
      <c r="J20" s="155">
        <f>COUNTIF(INVULBLAD!F$5:F$17,"6")</f>
        <v>0</v>
      </c>
      <c r="K20" s="32">
        <f t="shared" si="3"/>
        <v>0</v>
      </c>
      <c r="L20" s="155">
        <f>COUNTIF(INVULBLAD!H$5:H$17,"6")</f>
        <v>0</v>
      </c>
      <c r="M20" s="215"/>
      <c r="N20" s="218"/>
      <c r="O20" s="215"/>
      <c r="P20" s="218"/>
      <c r="Q20" s="215"/>
      <c r="R20" s="218"/>
      <c r="S20" s="215"/>
      <c r="T20" s="218"/>
      <c r="U20" s="21"/>
    </row>
    <row r="21" spans="2:27" s="51" customFormat="1" x14ac:dyDescent="0.2">
      <c r="B21" s="34"/>
      <c r="C21" s="35" t="s">
        <v>10</v>
      </c>
      <c r="D21" s="36">
        <v>0.4</v>
      </c>
      <c r="E21" s="20">
        <f t="shared" si="0"/>
        <v>0</v>
      </c>
      <c r="F21" s="144">
        <f>COUNTIF(INVULBLAD!B$5:B$17,"7")</f>
        <v>0</v>
      </c>
      <c r="G21" s="20">
        <f t="shared" si="1"/>
        <v>0</v>
      </c>
      <c r="H21" s="144">
        <f>COUNTIF(INVULBLAD!D$5:D$17,"7")</f>
        <v>0</v>
      </c>
      <c r="I21" s="20">
        <f t="shared" si="2"/>
        <v>0</v>
      </c>
      <c r="J21" s="152">
        <f>COUNTIF(INVULBLAD!F$5:F$17,"7")</f>
        <v>0</v>
      </c>
      <c r="K21" s="20">
        <f t="shared" si="3"/>
        <v>0</v>
      </c>
      <c r="L21" s="152">
        <f>COUNTIF(INVULBLAD!H$5:H$17,"7")</f>
        <v>0</v>
      </c>
      <c r="M21" s="215"/>
      <c r="N21" s="218"/>
      <c r="O21" s="215"/>
      <c r="P21" s="218"/>
      <c r="Q21" s="215"/>
      <c r="R21" s="218"/>
      <c r="S21" s="215"/>
      <c r="T21" s="218"/>
      <c r="U21" s="21"/>
    </row>
    <row r="22" spans="2:27" s="51" customFormat="1" x14ac:dyDescent="0.2">
      <c r="B22" s="26" t="s">
        <v>5</v>
      </c>
      <c r="C22" s="27" t="s">
        <v>6</v>
      </c>
      <c r="D22" s="28">
        <v>0.35</v>
      </c>
      <c r="E22" s="29">
        <f t="shared" si="0"/>
        <v>0</v>
      </c>
      <c r="F22" s="148">
        <f>COUNTIF(INVULBLAD!B$5:B$17,"8")</f>
        <v>0</v>
      </c>
      <c r="G22" s="29">
        <f t="shared" si="1"/>
        <v>0</v>
      </c>
      <c r="H22" s="148">
        <f>COUNTIF(INVULBLAD!D$5:D$17,"8")</f>
        <v>0</v>
      </c>
      <c r="I22" s="29">
        <f t="shared" si="2"/>
        <v>0</v>
      </c>
      <c r="J22" s="156">
        <f>COUNTIF(INVULBLAD!F$5:F$17,"8")</f>
        <v>0</v>
      </c>
      <c r="K22" s="29">
        <f t="shared" si="3"/>
        <v>0</v>
      </c>
      <c r="L22" s="156">
        <f>COUNTIF(INVULBLAD!H$5:H$17,"8")</f>
        <v>0</v>
      </c>
      <c r="M22" s="215"/>
      <c r="N22" s="218"/>
      <c r="O22" s="215"/>
      <c r="P22" s="218"/>
      <c r="Q22" s="215"/>
      <c r="R22" s="218"/>
      <c r="S22" s="215"/>
      <c r="T22" s="218"/>
      <c r="U22" s="21"/>
    </row>
    <row r="23" spans="2:27" s="51" customFormat="1" x14ac:dyDescent="0.2">
      <c r="B23" s="17" t="s">
        <v>28</v>
      </c>
      <c r="C23" s="30" t="s">
        <v>8</v>
      </c>
      <c r="D23" s="31">
        <v>0.25</v>
      </c>
      <c r="E23" s="32">
        <f t="shared" si="0"/>
        <v>0</v>
      </c>
      <c r="F23" s="147">
        <f>COUNTIF(INVULBLAD!B$5:B$17,"9")</f>
        <v>0</v>
      </c>
      <c r="G23" s="32">
        <f t="shared" si="1"/>
        <v>0</v>
      </c>
      <c r="H23" s="147">
        <f>COUNTIF(INVULBLAD!D$5:D$17,"9")</f>
        <v>0</v>
      </c>
      <c r="I23" s="32">
        <f t="shared" si="2"/>
        <v>0</v>
      </c>
      <c r="J23" s="155">
        <f>COUNTIF(INVULBLAD!F$5:F$17,"9")</f>
        <v>0</v>
      </c>
      <c r="K23" s="32">
        <f t="shared" si="3"/>
        <v>0</v>
      </c>
      <c r="L23" s="155">
        <f>COUNTIF(INVULBLAD!H$5:H$17,"9")</f>
        <v>0</v>
      </c>
      <c r="M23" s="215"/>
      <c r="N23" s="218"/>
      <c r="O23" s="215"/>
      <c r="P23" s="218"/>
      <c r="Q23" s="215"/>
      <c r="R23" s="218"/>
      <c r="S23" s="215"/>
      <c r="T23" s="218"/>
      <c r="U23" s="21"/>
    </row>
    <row r="24" spans="2:27" s="51" customFormat="1" x14ac:dyDescent="0.2">
      <c r="B24" s="17" t="s">
        <v>11</v>
      </c>
      <c r="C24" s="30" t="s">
        <v>9</v>
      </c>
      <c r="D24" s="33">
        <v>0.25</v>
      </c>
      <c r="E24" s="32">
        <f t="shared" si="0"/>
        <v>0</v>
      </c>
      <c r="F24" s="147">
        <f>COUNTIF(INVULBLAD!B$5:B$17,"10")</f>
        <v>0</v>
      </c>
      <c r="G24" s="32">
        <f t="shared" si="1"/>
        <v>0</v>
      </c>
      <c r="H24" s="147">
        <f>COUNTIF(INVULBLAD!D$5:D$17,"10")</f>
        <v>0</v>
      </c>
      <c r="I24" s="32">
        <f t="shared" si="2"/>
        <v>0</v>
      </c>
      <c r="J24" s="155">
        <f>COUNTIF(INVULBLAD!F$5:F$17,"10")</f>
        <v>0</v>
      </c>
      <c r="K24" s="32">
        <f t="shared" si="3"/>
        <v>0</v>
      </c>
      <c r="L24" s="155">
        <f>COUNTIF(INVULBLAD!H$5:H$17,"10")</f>
        <v>0</v>
      </c>
      <c r="M24" s="215"/>
      <c r="N24" s="218"/>
      <c r="O24" s="215"/>
      <c r="P24" s="218"/>
      <c r="Q24" s="215"/>
      <c r="R24" s="218"/>
      <c r="S24" s="215"/>
      <c r="T24" s="218"/>
      <c r="U24" s="21"/>
    </row>
    <row r="25" spans="2:27" s="51" customFormat="1" x14ac:dyDescent="0.2">
      <c r="B25" s="34"/>
      <c r="C25" s="35" t="s">
        <v>10</v>
      </c>
      <c r="D25" s="36">
        <v>0.2</v>
      </c>
      <c r="E25" s="20">
        <f t="shared" si="0"/>
        <v>0</v>
      </c>
      <c r="F25" s="149">
        <f>COUNTIF(INVULBLAD!B$5:B$17,"11")</f>
        <v>0</v>
      </c>
      <c r="G25" s="20">
        <f t="shared" si="1"/>
        <v>0</v>
      </c>
      <c r="H25" s="149">
        <f>COUNTIF(INVULBLAD!D$5:D$17,"11")</f>
        <v>0</v>
      </c>
      <c r="I25" s="20">
        <f t="shared" si="2"/>
        <v>0</v>
      </c>
      <c r="J25" s="157">
        <f>COUNTIF(INVULBLAD!F$5:F$17,"11")</f>
        <v>0</v>
      </c>
      <c r="K25" s="20">
        <f t="shared" si="3"/>
        <v>0</v>
      </c>
      <c r="L25" s="157">
        <f>COUNTIF(INVULBLAD!H$5:H$17,"11")</f>
        <v>0</v>
      </c>
      <c r="M25" s="215"/>
      <c r="N25" s="218"/>
      <c r="O25" s="215"/>
      <c r="P25" s="218"/>
      <c r="Q25" s="215"/>
      <c r="R25" s="218"/>
      <c r="S25" s="215"/>
      <c r="T25" s="218"/>
      <c r="U25" s="21"/>
    </row>
    <row r="26" spans="2:27" s="51" customFormat="1" x14ac:dyDescent="0.2">
      <c r="B26" s="17" t="s">
        <v>12</v>
      </c>
      <c r="C26" s="37" t="s">
        <v>6</v>
      </c>
      <c r="D26" s="38">
        <v>0.2</v>
      </c>
      <c r="E26" s="29">
        <f t="shared" si="0"/>
        <v>0</v>
      </c>
      <c r="F26" s="146">
        <f>COUNTIF(INVULBLAD!B$5:B$17,"12")</f>
        <v>0</v>
      </c>
      <c r="G26" s="29">
        <f t="shared" si="1"/>
        <v>0</v>
      </c>
      <c r="H26" s="146">
        <f>COUNTIF(INVULBLAD!D$5:D$17,"12")</f>
        <v>0</v>
      </c>
      <c r="I26" s="29">
        <f t="shared" si="2"/>
        <v>0</v>
      </c>
      <c r="J26" s="154">
        <f>COUNTIF(INVULBLAD!F$5:F$17,"12")</f>
        <v>0</v>
      </c>
      <c r="K26" s="29">
        <f t="shared" si="3"/>
        <v>0</v>
      </c>
      <c r="L26" s="154">
        <f>COUNTIF(INVULBLAD!H$5:H$17,"12")</f>
        <v>0</v>
      </c>
      <c r="M26" s="215"/>
      <c r="N26" s="218"/>
      <c r="O26" s="215"/>
      <c r="P26" s="218"/>
      <c r="Q26" s="215"/>
      <c r="R26" s="218"/>
      <c r="S26" s="215"/>
      <c r="T26" s="218"/>
      <c r="U26" s="21"/>
    </row>
    <row r="27" spans="2:27" s="51" customFormat="1" x14ac:dyDescent="0.2">
      <c r="B27" s="17"/>
      <c r="C27" s="30" t="s">
        <v>8</v>
      </c>
      <c r="D27" s="31">
        <v>0.05</v>
      </c>
      <c r="E27" s="32">
        <f t="shared" si="0"/>
        <v>0</v>
      </c>
      <c r="F27" s="147">
        <f>COUNTIF(INVULBLAD!B$5:B$17,"13")</f>
        <v>0</v>
      </c>
      <c r="G27" s="32">
        <f t="shared" si="1"/>
        <v>0</v>
      </c>
      <c r="H27" s="147">
        <f>COUNTIF(INVULBLAD!D$5:D$17,"13")</f>
        <v>0</v>
      </c>
      <c r="I27" s="32">
        <f t="shared" si="2"/>
        <v>0</v>
      </c>
      <c r="J27" s="155">
        <f>COUNTIF(INVULBLAD!F$5:F$17,"13")</f>
        <v>0</v>
      </c>
      <c r="K27" s="32">
        <f t="shared" si="3"/>
        <v>0</v>
      </c>
      <c r="L27" s="155">
        <f>COUNTIF(INVULBLAD!H$5:H$17,"13")</f>
        <v>0</v>
      </c>
      <c r="M27" s="215"/>
      <c r="N27" s="218"/>
      <c r="O27" s="215"/>
      <c r="P27" s="218"/>
      <c r="Q27" s="215"/>
      <c r="R27" s="218"/>
      <c r="S27" s="215"/>
      <c r="T27" s="218"/>
      <c r="U27" s="21"/>
    </row>
    <row r="28" spans="2:27" s="51" customFormat="1" x14ac:dyDescent="0.2">
      <c r="B28" s="17"/>
      <c r="C28" s="30" t="s">
        <v>9</v>
      </c>
      <c r="D28" s="33">
        <v>0.05</v>
      </c>
      <c r="E28" s="32">
        <f t="shared" si="0"/>
        <v>0</v>
      </c>
      <c r="F28" s="147">
        <f>COUNTIF(INVULBLAD!B$5:B$17,"14")</f>
        <v>0</v>
      </c>
      <c r="G28" s="32">
        <f t="shared" si="1"/>
        <v>0</v>
      </c>
      <c r="H28" s="147">
        <f>COUNTIF(INVULBLAD!D$5:D$17,"14")</f>
        <v>0</v>
      </c>
      <c r="I28" s="32">
        <f t="shared" si="2"/>
        <v>0</v>
      </c>
      <c r="J28" s="155">
        <f>COUNTIF(INVULBLAD!F$5:F$17,"14")</f>
        <v>0</v>
      </c>
      <c r="K28" s="32">
        <f t="shared" si="3"/>
        <v>0</v>
      </c>
      <c r="L28" s="155">
        <f>COUNTIF(INVULBLAD!H$5:H$17,"14")</f>
        <v>0</v>
      </c>
      <c r="M28" s="215"/>
      <c r="N28" s="218"/>
      <c r="O28" s="215"/>
      <c r="P28" s="218"/>
      <c r="Q28" s="215"/>
      <c r="R28" s="218"/>
      <c r="S28" s="215"/>
      <c r="T28" s="218"/>
      <c r="U28" s="21"/>
    </row>
    <row r="29" spans="2:27" s="51" customFormat="1" ht="15" customHeight="1" thickBot="1" x14ac:dyDescent="0.3">
      <c r="B29" s="106"/>
      <c r="C29" s="87" t="s">
        <v>10</v>
      </c>
      <c r="D29" s="107">
        <v>0</v>
      </c>
      <c r="E29" s="39">
        <f t="shared" si="0"/>
        <v>0</v>
      </c>
      <c r="F29" s="150">
        <f>COUNTIF(INVULBLAD!B$5:B$17,"15")</f>
        <v>0</v>
      </c>
      <c r="G29" s="39">
        <f t="shared" si="1"/>
        <v>0</v>
      </c>
      <c r="H29" s="150">
        <f>COUNTIF(INVULBLAD!D$5:D$17,"15")</f>
        <v>0</v>
      </c>
      <c r="I29" s="39">
        <f t="shared" si="2"/>
        <v>0</v>
      </c>
      <c r="J29" s="158">
        <f>COUNTIF(INVULBLAD!F$5:F$17,"15")</f>
        <v>0</v>
      </c>
      <c r="K29" s="39">
        <f t="shared" si="3"/>
        <v>0</v>
      </c>
      <c r="L29" s="158">
        <f>COUNTIF(INVULBLAD!H$5:H$17,"15")</f>
        <v>0</v>
      </c>
      <c r="M29" s="216"/>
      <c r="N29" s="219"/>
      <c r="O29" s="216"/>
      <c r="P29" s="219"/>
      <c r="Q29" s="216"/>
      <c r="R29" s="219"/>
      <c r="S29" s="216"/>
      <c r="T29" s="219"/>
      <c r="U29" s="21"/>
    </row>
    <row r="30" spans="2:27" s="54" customFormat="1" ht="21" customHeight="1" x14ac:dyDescent="0.25">
      <c r="B30" s="82"/>
      <c r="C30" s="83"/>
      <c r="D30" s="84" t="s">
        <v>30</v>
      </c>
      <c r="E30" s="40">
        <f>(IF(SUM(E15:E29)&gt;E31,E31,SUM(E15:E29))/IF((SUM(F15:F29)/F31)&gt;1,(SUM(F15:F29)/F31),1))</f>
        <v>0</v>
      </c>
      <c r="F30" s="41">
        <f>SUM(F15:F29)</f>
        <v>0</v>
      </c>
      <c r="G30" s="40">
        <f>(IF(SUM(G15:G29)&gt;G31,G31,SUM(G15:G29))/IF((SUM(H15:H29)/H31)&gt;1,(SUM(H15:H29)/H31),1))</f>
        <v>0</v>
      </c>
      <c r="H30" s="41">
        <f>SUM(H15:H29)</f>
        <v>0</v>
      </c>
      <c r="I30" s="40">
        <f>(IF(SUM(I15:I29)&gt;I31,I31,SUM(I15:I29))/IF((SUM(J15:J29)/J31)&gt;1,(SUM(J15:J29)/J31),1))</f>
        <v>0</v>
      </c>
      <c r="J30" s="41">
        <f>SUM(J15:J29)</f>
        <v>0</v>
      </c>
      <c r="K30" s="40">
        <f>(IF(SUM(K15:K29)&gt;K31,K31,SUM(K15:K29))/IF((SUM(L15:L29)/L31)&gt;1,(SUM(L15:L29)/L31),1))</f>
        <v>0</v>
      </c>
      <c r="L30" s="41">
        <f>SUM(L15:L29)</f>
        <v>0</v>
      </c>
      <c r="M30" s="127"/>
      <c r="N30" s="128"/>
      <c r="O30" s="128"/>
      <c r="P30" s="128"/>
      <c r="Q30" s="128"/>
      <c r="R30" s="128"/>
      <c r="S30" s="129"/>
      <c r="T30" s="105"/>
      <c r="U30" s="42">
        <f>SUM(E30+G30+I30+K30)</f>
        <v>0</v>
      </c>
    </row>
    <row r="31" spans="2:27" s="54" customFormat="1" ht="21" customHeight="1" thickBot="1" x14ac:dyDescent="0.3">
      <c r="B31" s="43"/>
      <c r="C31" s="44"/>
      <c r="D31" s="45" t="s">
        <v>31</v>
      </c>
      <c r="E31" s="109">
        <v>50000</v>
      </c>
      <c r="F31" s="110">
        <v>13</v>
      </c>
      <c r="G31" s="109">
        <v>50000</v>
      </c>
      <c r="H31" s="110">
        <v>13</v>
      </c>
      <c r="I31" s="109">
        <v>50000</v>
      </c>
      <c r="J31" s="111">
        <v>13</v>
      </c>
      <c r="K31" s="112">
        <v>50000</v>
      </c>
      <c r="L31" s="113">
        <v>13</v>
      </c>
      <c r="M31" s="130"/>
      <c r="N31" s="131"/>
      <c r="O31" s="131"/>
      <c r="P31" s="131"/>
      <c r="Q31" s="131"/>
      <c r="R31" s="131"/>
      <c r="S31" s="132"/>
      <c r="T31" s="133"/>
      <c r="U31" s="46">
        <f>SUM(E31+G31+I31+K31)</f>
        <v>200000</v>
      </c>
    </row>
    <row r="32" spans="2:27" s="54" customFormat="1" ht="15.75" thickBot="1" x14ac:dyDescent="0.3">
      <c r="B32" s="51"/>
      <c r="C32" s="51"/>
      <c r="D32" s="52"/>
      <c r="E32" s="51"/>
      <c r="F32" s="51"/>
      <c r="G32" s="51"/>
      <c r="H32" s="51"/>
      <c r="I32" s="51"/>
      <c r="J32" s="51"/>
      <c r="K32" s="51"/>
      <c r="L32" s="51"/>
      <c r="M32" s="51"/>
      <c r="N32" s="51"/>
      <c r="O32" s="51"/>
      <c r="P32" s="51"/>
      <c r="Q32" s="51"/>
      <c r="R32" s="51"/>
      <c r="S32" s="51"/>
      <c r="T32" s="51"/>
      <c r="U32" s="51"/>
      <c r="V32" s="53"/>
      <c r="W32" s="51"/>
      <c r="X32" s="53"/>
      <c r="Y32" s="51"/>
      <c r="Z32" s="51"/>
      <c r="AA32" s="51"/>
    </row>
    <row r="33" spans="2:27" s="70" customFormat="1" ht="42.75" customHeight="1" thickBot="1" x14ac:dyDescent="0.25">
      <c r="B33" s="1" t="s">
        <v>38</v>
      </c>
      <c r="C33" s="2"/>
      <c r="D33" s="3"/>
      <c r="E33" s="212" t="s">
        <v>47</v>
      </c>
      <c r="F33" s="213"/>
      <c r="G33" s="212" t="s">
        <v>48</v>
      </c>
      <c r="H33" s="213"/>
      <c r="I33" s="212" t="s">
        <v>49</v>
      </c>
      <c r="J33" s="213"/>
      <c r="K33" s="212" t="s">
        <v>50</v>
      </c>
      <c r="L33" s="213"/>
      <c r="M33" s="212" t="s">
        <v>59</v>
      </c>
      <c r="N33" s="213"/>
      <c r="O33" s="212" t="s">
        <v>60</v>
      </c>
      <c r="P33" s="213"/>
      <c r="Q33" s="212" t="s">
        <v>61</v>
      </c>
      <c r="R33" s="213"/>
      <c r="S33" s="212" t="s">
        <v>62</v>
      </c>
      <c r="T33" s="213"/>
      <c r="U33" s="4"/>
    </row>
    <row r="34" spans="2:27" s="51" customFormat="1" ht="30.75" thickBot="1" x14ac:dyDescent="0.3">
      <c r="B34" s="5" t="s">
        <v>3</v>
      </c>
      <c r="C34" s="6" t="s">
        <v>0</v>
      </c>
      <c r="D34" s="7" t="s">
        <v>34</v>
      </c>
      <c r="E34" s="8" t="s">
        <v>51</v>
      </c>
      <c r="F34" s="9" t="s">
        <v>52</v>
      </c>
      <c r="G34" s="8" t="s">
        <v>53</v>
      </c>
      <c r="H34" s="9" t="s">
        <v>54</v>
      </c>
      <c r="I34" s="8" t="s">
        <v>55</v>
      </c>
      <c r="J34" s="10" t="s">
        <v>56</v>
      </c>
      <c r="K34" s="8" t="s">
        <v>57</v>
      </c>
      <c r="L34" s="9" t="s">
        <v>58</v>
      </c>
      <c r="M34" s="5" t="s">
        <v>64</v>
      </c>
      <c r="N34" s="10" t="s">
        <v>63</v>
      </c>
      <c r="O34" s="5" t="s">
        <v>65</v>
      </c>
      <c r="P34" s="10" t="s">
        <v>66</v>
      </c>
      <c r="Q34" s="101" t="s">
        <v>67</v>
      </c>
      <c r="R34" s="10" t="s">
        <v>70</v>
      </c>
      <c r="S34" s="100" t="s">
        <v>68</v>
      </c>
      <c r="T34" s="10" t="s">
        <v>69</v>
      </c>
      <c r="U34" s="11" t="s">
        <v>32</v>
      </c>
    </row>
    <row r="35" spans="2:27" s="51" customFormat="1" ht="14.25" customHeight="1" x14ac:dyDescent="0.2">
      <c r="B35" s="92" t="s">
        <v>4</v>
      </c>
      <c r="C35" s="13" t="s">
        <v>1</v>
      </c>
      <c r="D35" s="14">
        <v>1</v>
      </c>
      <c r="E35" s="15">
        <f t="shared" ref="E35:E40" si="4">E$42/F$42*F35*$D35</f>
        <v>0</v>
      </c>
      <c r="F35" s="159">
        <f>COUNTIF(INVULBLAD!B$22:B$24,"A")</f>
        <v>0</v>
      </c>
      <c r="G35" s="15">
        <f t="shared" ref="G35:G40" si="5">G$42/H$42*H35*$D35</f>
        <v>0</v>
      </c>
      <c r="H35" s="159">
        <f>COUNTIF(INVULBLAD!D$22:D$24,"A")</f>
        <v>0</v>
      </c>
      <c r="I35" s="97">
        <f>I$42/J$42*J35*$D35</f>
        <v>0</v>
      </c>
      <c r="J35" s="164">
        <f>COUNTIF(INVULBLAD!F$22:F$24,"A")</f>
        <v>0</v>
      </c>
      <c r="K35" s="97">
        <f>K$42/L$42*L35*$D35</f>
        <v>0</v>
      </c>
      <c r="L35" s="164">
        <f>COUNTIF(INVULBLAD!H$22:H$24,"A")</f>
        <v>0</v>
      </c>
      <c r="M35" s="209" t="s">
        <v>35</v>
      </c>
      <c r="N35" s="164">
        <f>COUNTIF(INVULBLAD!J$22:J$24,"A")</f>
        <v>0</v>
      </c>
      <c r="O35" s="209" t="s">
        <v>35</v>
      </c>
      <c r="P35" s="164">
        <f>COUNTIF(INVULBLAD!L$22:L$24,"A")</f>
        <v>0</v>
      </c>
      <c r="Q35" s="209" t="s">
        <v>35</v>
      </c>
      <c r="R35" s="164">
        <f>COUNTIF(INVULBLAD!N$22:N$24,"A")</f>
        <v>0</v>
      </c>
      <c r="S35" s="209" t="s">
        <v>35</v>
      </c>
      <c r="T35" s="164">
        <f>COUNTIF(INVULBLAD!P$22:P$24,"A")</f>
        <v>0</v>
      </c>
      <c r="U35" s="16"/>
    </row>
    <row r="36" spans="2:27" s="51" customFormat="1" ht="15" customHeight="1" x14ac:dyDescent="0.2">
      <c r="B36" s="93" t="s">
        <v>27</v>
      </c>
      <c r="C36" s="35" t="s">
        <v>2</v>
      </c>
      <c r="D36" s="19">
        <v>1</v>
      </c>
      <c r="E36" s="20">
        <f t="shared" si="4"/>
        <v>0</v>
      </c>
      <c r="F36" s="160">
        <f>COUNTIF(INVULBLAD!B$22:B$24,"B")</f>
        <v>0</v>
      </c>
      <c r="G36" s="20">
        <f t="shared" si="5"/>
        <v>0</v>
      </c>
      <c r="H36" s="160">
        <f>COUNTIF(INVULBLAD!D$22:D$24,"B")</f>
        <v>0</v>
      </c>
      <c r="I36" s="98">
        <f>I$42/J$42*J36*$D36</f>
        <v>0</v>
      </c>
      <c r="J36" s="165">
        <f>COUNTIF(INVULBLAD!F$22:F$24,"B")</f>
        <v>0</v>
      </c>
      <c r="K36" s="98">
        <f>K$42/L$42*L36*$D36</f>
        <v>0</v>
      </c>
      <c r="L36" s="165">
        <f>COUNTIF(INVULBLAD!H$22:H$24,"B")</f>
        <v>0</v>
      </c>
      <c r="M36" s="210"/>
      <c r="N36" s="165">
        <f>COUNTIF(INVULBLAD!J$22:J$24,"B")</f>
        <v>0</v>
      </c>
      <c r="O36" s="210"/>
      <c r="P36" s="165">
        <f>COUNTIF(INVULBLAD!L$22:L$24,"B")</f>
        <v>0</v>
      </c>
      <c r="Q36" s="210"/>
      <c r="R36" s="165">
        <f>COUNTIF(INVULBLAD!N$22:N$24,"B")</f>
        <v>0</v>
      </c>
      <c r="S36" s="210"/>
      <c r="T36" s="165">
        <f>COUNTIF(INVULBLAD!P$22:P$24,"B")</f>
        <v>0</v>
      </c>
      <c r="U36" s="21"/>
    </row>
    <row r="37" spans="2:27" s="51" customFormat="1" ht="14.25" customHeight="1" x14ac:dyDescent="0.2">
      <c r="B37" s="94" t="s">
        <v>44</v>
      </c>
      <c r="C37" s="85" t="s">
        <v>43</v>
      </c>
      <c r="D37" s="88">
        <v>0.6</v>
      </c>
      <c r="E37" s="80">
        <f t="shared" si="4"/>
        <v>0</v>
      </c>
      <c r="F37" s="161">
        <f>COUNTIF(INVULBLAD!B$22:B$24,"C")</f>
        <v>0</v>
      </c>
      <c r="G37" s="80">
        <f t="shared" si="5"/>
        <v>0</v>
      </c>
      <c r="H37" s="161">
        <f>COUNTIF(INVULBLAD!D$22:D$24,"C")</f>
        <v>0</v>
      </c>
      <c r="I37" s="99">
        <f>I$42/J$42*J37*$D37</f>
        <v>0</v>
      </c>
      <c r="J37" s="166">
        <f>COUNTIF(INVULBLAD!F$22:F$24,"C")</f>
        <v>0</v>
      </c>
      <c r="K37" s="99">
        <f>K$42/L$42*L37*$D37</f>
        <v>0</v>
      </c>
      <c r="L37" s="166">
        <f>COUNTIF(INVULBLAD!H$22:H$24,"C")</f>
        <v>0</v>
      </c>
      <c r="M37" s="210"/>
      <c r="N37" s="222" t="s">
        <v>35</v>
      </c>
      <c r="O37" s="210"/>
      <c r="P37" s="222" t="s">
        <v>35</v>
      </c>
      <c r="Q37" s="210"/>
      <c r="R37" s="222" t="s">
        <v>35</v>
      </c>
      <c r="S37" s="210"/>
      <c r="T37" s="222" t="s">
        <v>35</v>
      </c>
      <c r="U37" s="21"/>
    </row>
    <row r="38" spans="2:27" s="51" customFormat="1" ht="15" customHeight="1" x14ac:dyDescent="0.2">
      <c r="B38" s="93" t="s">
        <v>41</v>
      </c>
      <c r="C38" s="35" t="s">
        <v>43</v>
      </c>
      <c r="D38" s="89">
        <v>0.4</v>
      </c>
      <c r="E38" s="20">
        <f t="shared" si="4"/>
        <v>0</v>
      </c>
      <c r="F38" s="160">
        <f>COUNTIF(INVULBLAD!B$22:B$24,"D")</f>
        <v>0</v>
      </c>
      <c r="G38" s="20">
        <f t="shared" si="5"/>
        <v>0</v>
      </c>
      <c r="H38" s="160">
        <f>COUNTIF(INVULBLAD!D$22:D$24,"D")</f>
        <v>0</v>
      </c>
      <c r="I38" s="220" t="s">
        <v>39</v>
      </c>
      <c r="J38" s="220" t="s">
        <v>39</v>
      </c>
      <c r="K38" s="220" t="s">
        <v>39</v>
      </c>
      <c r="L38" s="220" t="s">
        <v>39</v>
      </c>
      <c r="M38" s="210"/>
      <c r="N38" s="220"/>
      <c r="O38" s="210"/>
      <c r="P38" s="220"/>
      <c r="Q38" s="210"/>
      <c r="R38" s="220"/>
      <c r="S38" s="210"/>
      <c r="T38" s="220"/>
      <c r="U38" s="21"/>
    </row>
    <row r="39" spans="2:27" s="51" customFormat="1" ht="15" customHeight="1" x14ac:dyDescent="0.2">
      <c r="B39" s="95" t="s">
        <v>42</v>
      </c>
      <c r="C39" s="86" t="s">
        <v>45</v>
      </c>
      <c r="D39" s="90">
        <v>0.4</v>
      </c>
      <c r="E39" s="81">
        <f t="shared" si="4"/>
        <v>0</v>
      </c>
      <c r="F39" s="162">
        <f>COUNTIF(INVULBLAD!B$22:B$24,"E")</f>
        <v>0</v>
      </c>
      <c r="G39" s="81">
        <f t="shared" si="5"/>
        <v>0</v>
      </c>
      <c r="H39" s="162">
        <f>COUNTIF(INVULBLAD!D$22:D$24,"E")</f>
        <v>0</v>
      </c>
      <c r="I39" s="220"/>
      <c r="J39" s="220"/>
      <c r="K39" s="220"/>
      <c r="L39" s="220"/>
      <c r="M39" s="210"/>
      <c r="N39" s="220"/>
      <c r="O39" s="210"/>
      <c r="P39" s="220"/>
      <c r="Q39" s="210"/>
      <c r="R39" s="220"/>
      <c r="S39" s="210"/>
      <c r="T39" s="220"/>
      <c r="U39" s="21"/>
    </row>
    <row r="40" spans="2:27" s="51" customFormat="1" ht="34.5" customHeight="1" thickBot="1" x14ac:dyDescent="0.25">
      <c r="B40" s="96" t="s">
        <v>46</v>
      </c>
      <c r="C40" s="87" t="s">
        <v>45</v>
      </c>
      <c r="D40" s="91">
        <v>0</v>
      </c>
      <c r="E40" s="39">
        <f t="shared" si="4"/>
        <v>0</v>
      </c>
      <c r="F40" s="163">
        <f>COUNTIF(INVULBLAD!B$22:B$24,"F")</f>
        <v>0</v>
      </c>
      <c r="G40" s="39">
        <f t="shared" si="5"/>
        <v>0</v>
      </c>
      <c r="H40" s="163">
        <f>COUNTIF(INVULBLAD!D$22:D$24,"F")</f>
        <v>0</v>
      </c>
      <c r="I40" s="221"/>
      <c r="J40" s="221"/>
      <c r="K40" s="221"/>
      <c r="L40" s="221"/>
      <c r="M40" s="211"/>
      <c r="N40" s="221"/>
      <c r="O40" s="211"/>
      <c r="P40" s="221"/>
      <c r="Q40" s="211"/>
      <c r="R40" s="221"/>
      <c r="S40" s="211"/>
      <c r="T40" s="221"/>
      <c r="U40" s="21"/>
    </row>
    <row r="41" spans="2:27" s="54" customFormat="1" ht="21" customHeight="1" x14ac:dyDescent="0.25">
      <c r="B41" s="82"/>
      <c r="C41" s="83"/>
      <c r="D41" s="84" t="s">
        <v>30</v>
      </c>
      <c r="E41" s="40">
        <f>(IF(SUM(E35:E40)&gt;E42,E42,SUM(E35:E40))/IF((SUM(F35:F40)/F42)&gt;1,(SUM(F35:F40)/F42),1))</f>
        <v>0</v>
      </c>
      <c r="F41" s="41">
        <f>SUM(F35:F40)</f>
        <v>0</v>
      </c>
      <c r="G41" s="40">
        <f>(IF(SUM(G35:G40)&gt;G42,G42,SUM(G35:G40))/IF((SUM(H35:H40)/H42)&gt;1,(SUM(H35:H40)/H42),1))</f>
        <v>0</v>
      </c>
      <c r="H41" s="41">
        <f>SUM(H35:H40)</f>
        <v>0</v>
      </c>
      <c r="I41" s="40">
        <f>(IF(SUM(I35:I40)&gt;I42,I42,SUM(I35:I40))/IF((SUM(J35:J40)/J42)&gt;1,(SUM(J35:J40)/J42),1))</f>
        <v>0</v>
      </c>
      <c r="J41" s="41">
        <f>SUM(J35:J40)</f>
        <v>0</v>
      </c>
      <c r="K41" s="40">
        <f>(IF(SUM(K35:K40)&gt;K42,K42,SUM(K35:K40))/IF((SUM(L35:L40)/L42)&gt;1,(SUM(L35:L40)/L42),1))</f>
        <v>0</v>
      </c>
      <c r="L41" s="41">
        <f>SUM(L35:L40)</f>
        <v>0</v>
      </c>
      <c r="M41" s="127"/>
      <c r="N41" s="128"/>
      <c r="O41" s="128"/>
      <c r="P41" s="128"/>
      <c r="Q41" s="128"/>
      <c r="R41" s="128"/>
      <c r="S41" s="129"/>
      <c r="T41" s="105"/>
      <c r="U41" s="42">
        <f>SUM(E41+G41+I41+K41)</f>
        <v>0</v>
      </c>
    </row>
    <row r="42" spans="2:27" s="54" customFormat="1" ht="21" customHeight="1" thickBot="1" x14ac:dyDescent="0.3">
      <c r="B42" s="43"/>
      <c r="C42" s="44"/>
      <c r="D42" s="45" t="s">
        <v>31</v>
      </c>
      <c r="E42" s="109">
        <v>75000</v>
      </c>
      <c r="F42" s="110">
        <v>3</v>
      </c>
      <c r="G42" s="109">
        <v>75000</v>
      </c>
      <c r="H42" s="110">
        <v>3</v>
      </c>
      <c r="I42" s="109">
        <v>75000</v>
      </c>
      <c r="J42" s="111">
        <v>3</v>
      </c>
      <c r="K42" s="109">
        <v>75000</v>
      </c>
      <c r="L42" s="111">
        <v>3</v>
      </c>
      <c r="M42" s="134"/>
      <c r="N42" s="131"/>
      <c r="O42" s="131"/>
      <c r="P42" s="131"/>
      <c r="Q42" s="131"/>
      <c r="R42" s="131"/>
      <c r="S42" s="132"/>
      <c r="T42" s="133"/>
      <c r="U42" s="46">
        <f>SUM(E42+G42+I42+K42)</f>
        <v>300000</v>
      </c>
    </row>
    <row r="43" spans="2:27" s="54" customFormat="1" ht="15.75" thickBot="1" x14ac:dyDescent="0.3">
      <c r="B43" s="51"/>
      <c r="C43" s="51"/>
      <c r="D43" s="52"/>
      <c r="E43" s="51"/>
      <c r="F43" s="51"/>
      <c r="G43" s="51"/>
      <c r="H43" s="51"/>
      <c r="I43" s="51"/>
      <c r="J43" s="51"/>
      <c r="K43" s="51"/>
      <c r="L43" s="51"/>
      <c r="M43" s="51"/>
      <c r="N43" s="51"/>
      <c r="O43" s="51"/>
      <c r="P43" s="51"/>
      <c r="Q43" s="51"/>
      <c r="R43" s="51"/>
      <c r="S43" s="51"/>
      <c r="T43" s="51"/>
      <c r="U43" s="51"/>
      <c r="V43" s="53"/>
      <c r="W43" s="51"/>
      <c r="X43" s="53"/>
      <c r="Y43" s="51"/>
      <c r="Z43" s="51"/>
      <c r="AA43" s="51"/>
    </row>
    <row r="44" spans="2:27" s="70" customFormat="1" ht="42.75" customHeight="1" thickBot="1" x14ac:dyDescent="0.25">
      <c r="B44" s="1" t="s">
        <v>40</v>
      </c>
      <c r="C44" s="2"/>
      <c r="D44" s="3"/>
      <c r="E44" s="212" t="s">
        <v>47</v>
      </c>
      <c r="F44" s="213"/>
      <c r="G44" s="212" t="s">
        <v>48</v>
      </c>
      <c r="H44" s="213"/>
      <c r="I44" s="212" t="s">
        <v>49</v>
      </c>
      <c r="J44" s="213"/>
      <c r="K44" s="212" t="s">
        <v>50</v>
      </c>
      <c r="L44" s="213"/>
      <c r="M44" s="212" t="s">
        <v>59</v>
      </c>
      <c r="N44" s="213"/>
      <c r="O44" s="212" t="s">
        <v>60</v>
      </c>
      <c r="P44" s="213"/>
      <c r="Q44" s="212" t="s">
        <v>61</v>
      </c>
      <c r="R44" s="213"/>
      <c r="S44" s="212" t="s">
        <v>62</v>
      </c>
      <c r="T44" s="213"/>
      <c r="U44" s="4"/>
    </row>
    <row r="45" spans="2:27" s="51" customFormat="1" ht="30.75" thickBot="1" x14ac:dyDescent="0.3">
      <c r="B45" s="5" t="s">
        <v>3</v>
      </c>
      <c r="C45" s="6" t="s">
        <v>0</v>
      </c>
      <c r="D45" s="7" t="s">
        <v>34</v>
      </c>
      <c r="E45" s="8" t="s">
        <v>51</v>
      </c>
      <c r="F45" s="9" t="s">
        <v>52</v>
      </c>
      <c r="G45" s="8" t="s">
        <v>53</v>
      </c>
      <c r="H45" s="9" t="s">
        <v>54</v>
      </c>
      <c r="I45" s="8" t="s">
        <v>55</v>
      </c>
      <c r="J45" s="10" t="s">
        <v>56</v>
      </c>
      <c r="K45" s="8" t="s">
        <v>57</v>
      </c>
      <c r="L45" s="9" t="s">
        <v>58</v>
      </c>
      <c r="M45" s="5" t="s">
        <v>64</v>
      </c>
      <c r="N45" s="10" t="s">
        <v>63</v>
      </c>
      <c r="O45" s="5" t="s">
        <v>65</v>
      </c>
      <c r="P45" s="10" t="s">
        <v>66</v>
      </c>
      <c r="Q45" s="101" t="s">
        <v>67</v>
      </c>
      <c r="R45" s="10" t="s">
        <v>70</v>
      </c>
      <c r="S45" s="100" t="s">
        <v>68</v>
      </c>
      <c r="T45" s="10" t="s">
        <v>69</v>
      </c>
      <c r="U45" s="11" t="s">
        <v>32</v>
      </c>
    </row>
    <row r="46" spans="2:27" s="51" customFormat="1" ht="14.25" customHeight="1" x14ac:dyDescent="0.2">
      <c r="B46" s="92" t="s">
        <v>4</v>
      </c>
      <c r="C46" s="13" t="s">
        <v>1</v>
      </c>
      <c r="D46" s="14">
        <v>1</v>
      </c>
      <c r="E46" s="15">
        <f t="shared" ref="E46:E51" si="6">E$53/F$53*F46*$D46</f>
        <v>0</v>
      </c>
      <c r="F46" s="159">
        <f>COUNTIF(INVULBLAD!B$29:B$30,"A")</f>
        <v>0</v>
      </c>
      <c r="G46" s="15">
        <f t="shared" ref="G46:G51" si="7">G$53/H$53*H46*$D46</f>
        <v>0</v>
      </c>
      <c r="H46" s="159">
        <f>COUNTIF(INVULBLAD!D$29:D$30,"A")</f>
        <v>0</v>
      </c>
      <c r="I46" s="15">
        <f t="shared" ref="I46:I48" si="8">I$53/J$53*J46*$D46</f>
        <v>0</v>
      </c>
      <c r="J46" s="159">
        <f>COUNTIF(INVULBLAD!F$29:F$30,"A")</f>
        <v>0</v>
      </c>
      <c r="K46" s="15">
        <f t="shared" ref="K46:K48" si="9">K$53/L$53*L46*$D46</f>
        <v>0</v>
      </c>
      <c r="L46" s="159">
        <f>COUNTIF(INVULBLAD!H$29:H$30,"A")</f>
        <v>0</v>
      </c>
      <c r="M46" s="15">
        <f>M$53/N$53*N46*$D46</f>
        <v>0</v>
      </c>
      <c r="N46" s="159">
        <f>COUNTIF(INVULBLAD!J$29:J$30,"A")</f>
        <v>0</v>
      </c>
      <c r="O46" s="15">
        <f>O$53/P$53*P46*$D46</f>
        <v>0</v>
      </c>
      <c r="P46" s="159">
        <f>COUNTIF(INVULBLAD!L$29:L$30,"A")</f>
        <v>0</v>
      </c>
      <c r="Q46" s="214" t="s">
        <v>111</v>
      </c>
      <c r="R46" s="159">
        <f>COUNTIF(INVULBLAD!N$29:N$30,"A")</f>
        <v>0</v>
      </c>
      <c r="S46" s="214" t="s">
        <v>111</v>
      </c>
      <c r="T46" s="151">
        <f>COUNTIF(INVULBLAD!P$29:P$30,"A")</f>
        <v>0</v>
      </c>
      <c r="U46" s="16"/>
    </row>
    <row r="47" spans="2:27" s="51" customFormat="1" ht="15" customHeight="1" x14ac:dyDescent="0.2">
      <c r="B47" s="93" t="s">
        <v>27</v>
      </c>
      <c r="C47" s="35" t="s">
        <v>2</v>
      </c>
      <c r="D47" s="19">
        <v>1</v>
      </c>
      <c r="E47" s="20">
        <f t="shared" si="6"/>
        <v>0</v>
      </c>
      <c r="F47" s="160">
        <f>COUNTIF(INVULBLAD!B$29:B$30,"B")</f>
        <v>0</v>
      </c>
      <c r="G47" s="20">
        <f t="shared" si="7"/>
        <v>0</v>
      </c>
      <c r="H47" s="160">
        <f>COUNTIF(INVULBLAD!D$29:D$30,"B")</f>
        <v>0</v>
      </c>
      <c r="I47" s="20">
        <f t="shared" si="8"/>
        <v>0</v>
      </c>
      <c r="J47" s="160">
        <f>COUNTIF(INVULBLAD!F$29:F$30,"B")</f>
        <v>0</v>
      </c>
      <c r="K47" s="20">
        <f t="shared" si="9"/>
        <v>0</v>
      </c>
      <c r="L47" s="160">
        <f>COUNTIF(INVULBLAD!H$29:H$30,"B")</f>
        <v>0</v>
      </c>
      <c r="M47" s="20">
        <f>M$53/N$53*N47*$D47</f>
        <v>0</v>
      </c>
      <c r="N47" s="160">
        <f>COUNTIF(INVULBLAD!J$29:J$30,"B")</f>
        <v>0</v>
      </c>
      <c r="O47" s="20">
        <f>O$53/P$53*P47*$D47</f>
        <v>0</v>
      </c>
      <c r="P47" s="160">
        <f>COUNTIF(INVULBLAD!L$29:L$30,"B")</f>
        <v>0</v>
      </c>
      <c r="Q47" s="215"/>
      <c r="R47" s="160">
        <f>COUNTIF(INVULBLAD!N$29:N$30,"B")</f>
        <v>0</v>
      </c>
      <c r="S47" s="215"/>
      <c r="T47" s="157">
        <f>COUNTIF(INVULBLAD!P$29:P$30,"B")</f>
        <v>0</v>
      </c>
      <c r="U47" s="21"/>
    </row>
    <row r="48" spans="2:27" s="51" customFormat="1" ht="14.25" customHeight="1" x14ac:dyDescent="0.2">
      <c r="B48" s="94" t="s">
        <v>44</v>
      </c>
      <c r="C48" s="85" t="s">
        <v>43</v>
      </c>
      <c r="D48" s="88">
        <v>0.6</v>
      </c>
      <c r="E48" s="80">
        <f t="shared" si="6"/>
        <v>0</v>
      </c>
      <c r="F48" s="161">
        <f>COUNTIF(INVULBLAD!B$29:B$30,"C")</f>
        <v>0</v>
      </c>
      <c r="G48" s="80">
        <f t="shared" si="7"/>
        <v>0</v>
      </c>
      <c r="H48" s="161">
        <f>COUNTIF(INVULBLAD!D$29:D$30,"C")</f>
        <v>0</v>
      </c>
      <c r="I48" s="80">
        <f t="shared" si="8"/>
        <v>0</v>
      </c>
      <c r="J48" s="161">
        <f>COUNTIF(INVULBLAD!F$29:F$30,"C")</f>
        <v>0</v>
      </c>
      <c r="K48" s="80">
        <f t="shared" si="9"/>
        <v>0</v>
      </c>
      <c r="L48" s="161">
        <f>COUNTIF(INVULBLAD!H$29:H$30,"C")</f>
        <v>0</v>
      </c>
      <c r="M48" s="80">
        <f t="shared" ref="M48" si="10">M$53/N$53*N48*$D48</f>
        <v>0</v>
      </c>
      <c r="N48" s="161">
        <f>COUNTIF(INVULBLAD!J$29:J$30,"C")</f>
        <v>0</v>
      </c>
      <c r="O48" s="80">
        <f t="shared" ref="O48" si="11">O$53/P$53*P48*$D48</f>
        <v>0</v>
      </c>
      <c r="P48" s="161">
        <f>COUNTIF(INVULBLAD!L$29:L$30,"C")</f>
        <v>0</v>
      </c>
      <c r="Q48" s="215"/>
      <c r="R48" s="161">
        <f>COUNTIF(INVULBLAD!N$29:N$30,"C")</f>
        <v>0</v>
      </c>
      <c r="S48" s="215"/>
      <c r="T48" s="153">
        <f>COUNTIF(INVULBLAD!P$29:P$30,"C")</f>
        <v>0</v>
      </c>
      <c r="U48" s="21"/>
    </row>
    <row r="49" spans="2:27" s="51" customFormat="1" ht="15" customHeight="1" x14ac:dyDescent="0.2">
      <c r="B49" s="93" t="s">
        <v>41</v>
      </c>
      <c r="C49" s="35" t="s">
        <v>43</v>
      </c>
      <c r="D49" s="89">
        <v>0.4</v>
      </c>
      <c r="E49" s="20">
        <f t="shared" si="6"/>
        <v>0</v>
      </c>
      <c r="F49" s="160">
        <f>COUNTIF(INVULBLAD!B$29:B$30,"D")</f>
        <v>0</v>
      </c>
      <c r="G49" s="20">
        <f t="shared" si="7"/>
        <v>0</v>
      </c>
      <c r="H49" s="160">
        <f>COUNTIF(INVULBLAD!D$29:D$30,"D")</f>
        <v>0</v>
      </c>
      <c r="I49" s="206" t="s">
        <v>39</v>
      </c>
      <c r="J49" s="197" t="s">
        <v>39</v>
      </c>
      <c r="K49" s="206" t="s">
        <v>39</v>
      </c>
      <c r="L49" s="197" t="s">
        <v>39</v>
      </c>
      <c r="M49" s="206" t="s">
        <v>39</v>
      </c>
      <c r="N49" s="197" t="s">
        <v>39</v>
      </c>
      <c r="O49" s="206" t="s">
        <v>39</v>
      </c>
      <c r="P49" s="197" t="s">
        <v>39</v>
      </c>
      <c r="Q49" s="215"/>
      <c r="R49" s="197" t="s">
        <v>39</v>
      </c>
      <c r="S49" s="215"/>
      <c r="T49" s="197" t="s">
        <v>39</v>
      </c>
      <c r="U49" s="21"/>
    </row>
    <row r="50" spans="2:27" s="51" customFormat="1" ht="30" customHeight="1" x14ac:dyDescent="0.2">
      <c r="B50" s="95" t="s">
        <v>42</v>
      </c>
      <c r="C50" s="86" t="s">
        <v>45</v>
      </c>
      <c r="D50" s="90">
        <v>0.4</v>
      </c>
      <c r="E50" s="81">
        <f t="shared" si="6"/>
        <v>0</v>
      </c>
      <c r="F50" s="162">
        <f>COUNTIF(INVULBLAD!B$29:B$30,"E")</f>
        <v>0</v>
      </c>
      <c r="G50" s="81">
        <f t="shared" si="7"/>
        <v>0</v>
      </c>
      <c r="H50" s="162">
        <f>COUNTIF(INVULBLAD!D$29:D$30,"E")</f>
        <v>0</v>
      </c>
      <c r="I50" s="207"/>
      <c r="J50" s="198"/>
      <c r="K50" s="207"/>
      <c r="L50" s="198"/>
      <c r="M50" s="207"/>
      <c r="N50" s="198"/>
      <c r="O50" s="207"/>
      <c r="P50" s="198"/>
      <c r="Q50" s="215"/>
      <c r="R50" s="198"/>
      <c r="S50" s="215"/>
      <c r="T50" s="198"/>
      <c r="U50" s="21"/>
    </row>
    <row r="51" spans="2:27" s="51" customFormat="1" ht="30" customHeight="1" thickBot="1" x14ac:dyDescent="0.25">
      <c r="B51" s="96" t="s">
        <v>46</v>
      </c>
      <c r="C51" s="87" t="s">
        <v>45</v>
      </c>
      <c r="D51" s="91">
        <v>0</v>
      </c>
      <c r="E51" s="39">
        <f t="shared" si="6"/>
        <v>0</v>
      </c>
      <c r="F51" s="163">
        <f>COUNTIF(INVULBLAD!B$29:B$30,"F")</f>
        <v>0</v>
      </c>
      <c r="G51" s="39">
        <f t="shared" si="7"/>
        <v>0</v>
      </c>
      <c r="H51" s="163">
        <f>COUNTIF(INVULBLAD!D$29:D$30,"F")</f>
        <v>0</v>
      </c>
      <c r="I51" s="208"/>
      <c r="J51" s="199"/>
      <c r="K51" s="208"/>
      <c r="L51" s="199"/>
      <c r="M51" s="208"/>
      <c r="N51" s="199"/>
      <c r="O51" s="208"/>
      <c r="P51" s="199"/>
      <c r="Q51" s="216"/>
      <c r="R51" s="199"/>
      <c r="S51" s="216"/>
      <c r="T51" s="199"/>
      <c r="U51" s="21"/>
    </row>
    <row r="52" spans="2:27" s="54" customFormat="1" ht="21" customHeight="1" x14ac:dyDescent="0.25">
      <c r="B52" s="82"/>
      <c r="C52" s="83"/>
      <c r="D52" s="84" t="s">
        <v>30</v>
      </c>
      <c r="E52" s="102">
        <f>(IF(SUM(E46:E51)&gt;E53,E53,SUM(E46:E51))/IF((SUM(F46:F51)/F53)&gt;1,(SUM(F46:F51)/F53),1))</f>
        <v>0</v>
      </c>
      <c r="F52" s="103">
        <f>SUM(F46:F51)</f>
        <v>0</v>
      </c>
      <c r="G52" s="102">
        <f t="shared" ref="G52" si="12">(IF(SUM(G46:G51)&gt;G53,G53,SUM(G46:G51))/IF((SUM(H46:H51)/H53)&gt;1,(SUM(H46:H51)/H53),1))</f>
        <v>0</v>
      </c>
      <c r="H52" s="103">
        <f t="shared" ref="H52" si="13">SUM(H46:H51)</f>
        <v>0</v>
      </c>
      <c r="I52" s="102">
        <f t="shared" ref="I52" si="14">(IF(SUM(I46:I51)&gt;I53,I53,SUM(I46:I51))/IF((SUM(J46:J51)/J53)&gt;1,(SUM(J46:J51)/J53),1))</f>
        <v>0</v>
      </c>
      <c r="J52" s="103">
        <f t="shared" ref="J52" si="15">SUM(J46:J51)</f>
        <v>0</v>
      </c>
      <c r="K52" s="102">
        <f t="shared" ref="K52" si="16">(IF(SUM(K46:K51)&gt;K53,K53,SUM(K46:K51))/IF((SUM(L46:L51)/L53)&gt;1,(SUM(L46:L51)/L53),1))</f>
        <v>0</v>
      </c>
      <c r="L52" s="103">
        <f t="shared" ref="L52" si="17">SUM(L46:L51)</f>
        <v>0</v>
      </c>
      <c r="M52" s="102">
        <f>(IF(SUM(M46:M48)&gt;M53,M53,SUM(M46:M48))/IF((SUM(N46:N48)/N53)&gt;1,(SUM(N46:N48)/N53),1))</f>
        <v>0</v>
      </c>
      <c r="N52" s="103">
        <f t="shared" ref="N52" si="18">SUM(N46:N51)</f>
        <v>0</v>
      </c>
      <c r="O52" s="102">
        <f>(IF(SUM(O46:O48)&gt;O53,O53,SUM(O46:O48))/IF((SUM(P46:P48)/P53)&gt;1,(SUM(P46:P48)/P53),1))</f>
        <v>0</v>
      </c>
      <c r="P52" s="103">
        <f t="shared" ref="P52" si="19">SUM(P46:P51)</f>
        <v>0</v>
      </c>
      <c r="Q52" s="200"/>
      <c r="R52" s="201"/>
      <c r="S52" s="201"/>
      <c r="T52" s="202"/>
      <c r="U52" s="42">
        <f>SUM(E52+G52+I52+K52+M52+O52)</f>
        <v>0</v>
      </c>
    </row>
    <row r="53" spans="2:27" s="54" customFormat="1" ht="21" customHeight="1" thickBot="1" x14ac:dyDescent="0.3">
      <c r="B53" s="43"/>
      <c r="C53" s="44"/>
      <c r="D53" s="45" t="s">
        <v>31</v>
      </c>
      <c r="E53" s="108">
        <v>80000</v>
      </c>
      <c r="F53" s="104">
        <v>2</v>
      </c>
      <c r="G53" s="108">
        <v>80000</v>
      </c>
      <c r="H53" s="104">
        <v>2</v>
      </c>
      <c r="I53" s="108">
        <v>80000</v>
      </c>
      <c r="J53" s="104">
        <v>2</v>
      </c>
      <c r="K53" s="108">
        <v>80000</v>
      </c>
      <c r="L53" s="104">
        <v>2</v>
      </c>
      <c r="M53" s="108">
        <v>80000</v>
      </c>
      <c r="N53" s="104">
        <v>2</v>
      </c>
      <c r="O53" s="108">
        <v>80000</v>
      </c>
      <c r="P53" s="104">
        <v>2</v>
      </c>
      <c r="Q53" s="203"/>
      <c r="R53" s="204"/>
      <c r="S53" s="204"/>
      <c r="T53" s="205"/>
      <c r="U53" s="46">
        <f>SUM(E53+G53+I53+K53+M53+O53)</f>
        <v>480000</v>
      </c>
    </row>
    <row r="54" spans="2:27" s="54" customFormat="1" ht="15" x14ac:dyDescent="0.25">
      <c r="B54" s="51"/>
      <c r="C54" s="51"/>
      <c r="D54" s="52"/>
      <c r="E54" s="51"/>
      <c r="F54" s="51"/>
      <c r="G54" s="51"/>
      <c r="H54" s="51"/>
      <c r="I54" s="51"/>
      <c r="J54" s="51"/>
      <c r="K54" s="51"/>
      <c r="L54" s="51"/>
      <c r="M54" s="51"/>
      <c r="N54" s="51"/>
      <c r="O54" s="51"/>
      <c r="P54" s="51"/>
      <c r="Q54" s="51"/>
      <c r="R54" s="51"/>
      <c r="S54" s="51"/>
      <c r="T54" s="51"/>
      <c r="U54" s="51"/>
      <c r="V54" s="53"/>
      <c r="W54" s="51"/>
      <c r="X54" s="53"/>
      <c r="Y54" s="51"/>
      <c r="Z54" s="51"/>
      <c r="AA54" s="51"/>
    </row>
    <row r="55" spans="2:27" s="54" customFormat="1" ht="15" x14ac:dyDescent="0.25">
      <c r="B55" s="51"/>
      <c r="C55" s="51"/>
      <c r="D55" s="52"/>
      <c r="E55" s="51"/>
      <c r="F55" s="51"/>
      <c r="G55" s="51"/>
      <c r="H55" s="51"/>
      <c r="I55" s="51"/>
      <c r="J55" s="51"/>
      <c r="K55" s="51"/>
      <c r="L55" s="51"/>
      <c r="M55" s="51"/>
      <c r="N55" s="51"/>
      <c r="O55" s="51"/>
      <c r="P55" s="51"/>
      <c r="Q55" s="51"/>
      <c r="R55" s="51"/>
      <c r="S55" s="51"/>
      <c r="T55" s="51"/>
      <c r="U55" s="51"/>
      <c r="V55" s="53"/>
      <c r="W55" s="51"/>
      <c r="X55" s="53"/>
      <c r="Y55" s="51"/>
      <c r="Z55" s="51"/>
      <c r="AA55" s="51"/>
    </row>
    <row r="56" spans="2:27" s="54" customFormat="1" ht="15" x14ac:dyDescent="0.25">
      <c r="B56" s="51"/>
      <c r="C56" s="51"/>
      <c r="D56" s="52"/>
      <c r="E56" s="51"/>
      <c r="F56" s="51"/>
      <c r="G56" s="51"/>
      <c r="H56" s="51"/>
      <c r="I56" s="51"/>
      <c r="J56" s="51"/>
      <c r="K56" s="51"/>
      <c r="L56" s="51"/>
      <c r="M56" s="51"/>
      <c r="N56" s="51"/>
      <c r="O56" s="51"/>
      <c r="P56" s="51"/>
      <c r="Q56" s="51"/>
      <c r="R56" s="51"/>
      <c r="S56" s="51"/>
      <c r="T56" s="51"/>
      <c r="U56" s="51"/>
      <c r="V56" s="53"/>
      <c r="W56" s="51"/>
      <c r="X56" s="53"/>
      <c r="Y56" s="51"/>
      <c r="Z56" s="51"/>
      <c r="AA56" s="51"/>
    </row>
    <row r="57" spans="2:27" s="54" customFormat="1" ht="15" x14ac:dyDescent="0.25">
      <c r="B57" s="51"/>
      <c r="C57" s="51"/>
      <c r="D57" s="52"/>
      <c r="E57" s="51"/>
      <c r="F57" s="51"/>
      <c r="G57" s="51"/>
      <c r="H57" s="51"/>
      <c r="I57" s="51"/>
      <c r="J57" s="51"/>
      <c r="K57" s="51"/>
      <c r="L57" s="51"/>
      <c r="M57" s="51"/>
      <c r="N57" s="51"/>
      <c r="O57" s="51"/>
      <c r="P57" s="51"/>
      <c r="Q57" s="51"/>
      <c r="R57" s="51"/>
      <c r="S57" s="51"/>
      <c r="T57" s="51"/>
      <c r="U57" s="51"/>
      <c r="V57" s="53"/>
      <c r="W57" s="51"/>
      <c r="X57" s="53"/>
      <c r="Y57" s="51"/>
      <c r="Z57" s="51"/>
      <c r="AA57" s="51"/>
    </row>
    <row r="58" spans="2:27" s="54" customFormat="1" ht="15" x14ac:dyDescent="0.25">
      <c r="B58" s="51"/>
      <c r="C58" s="51"/>
      <c r="D58" s="52"/>
      <c r="E58" s="51"/>
      <c r="F58" s="51"/>
      <c r="G58" s="51"/>
      <c r="H58" s="51"/>
      <c r="I58" s="51"/>
      <c r="J58" s="51"/>
      <c r="K58" s="51"/>
      <c r="L58" s="51"/>
      <c r="M58" s="51"/>
      <c r="N58" s="51"/>
      <c r="O58" s="51"/>
      <c r="P58" s="51"/>
      <c r="Q58" s="51"/>
      <c r="R58" s="51"/>
      <c r="S58" s="51"/>
      <c r="T58" s="51"/>
      <c r="U58" s="51"/>
      <c r="V58" s="53"/>
      <c r="W58" s="51"/>
      <c r="X58" s="53"/>
      <c r="Y58" s="51"/>
      <c r="Z58" s="51"/>
      <c r="AA58" s="51"/>
    </row>
    <row r="59" spans="2:27" s="54" customFormat="1" ht="15" x14ac:dyDescent="0.25">
      <c r="B59" s="51"/>
      <c r="C59" s="51"/>
      <c r="D59" s="52"/>
      <c r="E59" s="51"/>
      <c r="F59" s="51"/>
      <c r="G59" s="51"/>
      <c r="H59" s="51"/>
      <c r="I59" s="51"/>
      <c r="J59" s="51"/>
      <c r="K59" s="51"/>
      <c r="L59" s="51"/>
      <c r="M59" s="51"/>
      <c r="N59" s="51"/>
      <c r="O59" s="51"/>
      <c r="P59" s="51"/>
      <c r="Q59" s="51"/>
      <c r="R59" s="51"/>
      <c r="S59" s="51"/>
      <c r="T59" s="51"/>
      <c r="U59" s="51"/>
      <c r="V59" s="53"/>
      <c r="W59" s="51"/>
      <c r="X59" s="53"/>
      <c r="Y59" s="51"/>
      <c r="Z59" s="51"/>
      <c r="AA59" s="51"/>
    </row>
    <row r="60" spans="2:27" s="54" customFormat="1" ht="15" x14ac:dyDescent="0.25">
      <c r="B60" s="51"/>
      <c r="C60" s="51"/>
      <c r="D60" s="52"/>
      <c r="E60" s="51"/>
      <c r="F60" s="51"/>
      <c r="G60" s="51"/>
      <c r="H60" s="51"/>
      <c r="I60" s="51"/>
      <c r="J60" s="51"/>
      <c r="K60" s="51"/>
      <c r="L60" s="51"/>
      <c r="M60" s="51"/>
      <c r="N60" s="51"/>
      <c r="O60" s="51"/>
      <c r="P60" s="51"/>
      <c r="Q60" s="51"/>
      <c r="R60" s="51"/>
      <c r="S60" s="51"/>
      <c r="T60" s="51"/>
      <c r="U60" s="51"/>
      <c r="V60" s="53"/>
      <c r="W60" s="51"/>
      <c r="X60" s="53"/>
      <c r="Y60" s="51"/>
      <c r="Z60" s="51"/>
      <c r="AA60" s="51"/>
    </row>
    <row r="61" spans="2:27" s="54" customFormat="1" ht="15" x14ac:dyDescent="0.25">
      <c r="B61" s="51"/>
      <c r="C61" s="51"/>
      <c r="D61" s="52"/>
      <c r="E61" s="51"/>
      <c r="F61" s="51"/>
      <c r="G61" s="51"/>
      <c r="H61" s="51"/>
      <c r="I61" s="51"/>
      <c r="J61" s="51"/>
      <c r="K61" s="51"/>
      <c r="L61" s="51"/>
      <c r="M61" s="51"/>
      <c r="N61" s="51"/>
      <c r="O61" s="51"/>
      <c r="P61" s="51"/>
      <c r="Q61" s="51"/>
      <c r="R61" s="51"/>
      <c r="S61" s="51"/>
      <c r="T61" s="51"/>
      <c r="U61" s="51"/>
      <c r="V61" s="53"/>
      <c r="W61" s="51"/>
      <c r="X61" s="53"/>
      <c r="Y61" s="51"/>
      <c r="Z61" s="51"/>
      <c r="AA61" s="51"/>
    </row>
    <row r="62" spans="2:27" s="54" customFormat="1" ht="15" x14ac:dyDescent="0.25">
      <c r="B62" s="51"/>
      <c r="C62" s="51"/>
      <c r="D62" s="52"/>
      <c r="E62" s="51"/>
      <c r="F62" s="51"/>
      <c r="G62" s="51"/>
      <c r="H62" s="51"/>
      <c r="I62" s="51"/>
      <c r="J62" s="51"/>
      <c r="K62" s="51"/>
      <c r="L62" s="51"/>
      <c r="M62" s="51"/>
      <c r="N62" s="51"/>
      <c r="O62" s="51"/>
      <c r="P62" s="51"/>
      <c r="Q62" s="51"/>
      <c r="R62" s="51"/>
      <c r="S62" s="51"/>
      <c r="T62" s="51"/>
      <c r="U62" s="51"/>
      <c r="V62" s="53"/>
      <c r="W62" s="51"/>
      <c r="X62" s="53"/>
      <c r="Y62" s="51"/>
      <c r="Z62" s="51"/>
      <c r="AA62" s="51"/>
    </row>
    <row r="63" spans="2:27" s="54" customFormat="1" ht="15" x14ac:dyDescent="0.25">
      <c r="B63" s="51"/>
      <c r="C63" s="51"/>
      <c r="D63" s="52"/>
      <c r="E63" s="51"/>
      <c r="F63" s="51"/>
      <c r="G63" s="51"/>
      <c r="H63" s="51"/>
      <c r="I63" s="51"/>
      <c r="J63" s="51"/>
      <c r="K63" s="51"/>
      <c r="L63" s="51"/>
      <c r="M63" s="51"/>
      <c r="N63" s="51"/>
      <c r="O63" s="51"/>
      <c r="P63" s="51"/>
      <c r="Q63" s="51"/>
      <c r="R63" s="51"/>
      <c r="S63" s="51"/>
      <c r="T63" s="51"/>
      <c r="U63" s="51"/>
      <c r="V63" s="53"/>
      <c r="W63" s="51"/>
      <c r="X63" s="53"/>
      <c r="Y63" s="51"/>
      <c r="Z63" s="51"/>
      <c r="AA63" s="51"/>
    </row>
    <row r="64" spans="2:27" s="54" customFormat="1" ht="15" x14ac:dyDescent="0.25">
      <c r="B64" s="51"/>
      <c r="C64" s="51"/>
      <c r="D64" s="52"/>
      <c r="E64" s="51"/>
      <c r="F64" s="51"/>
      <c r="G64" s="51"/>
      <c r="H64" s="51"/>
      <c r="I64" s="51"/>
      <c r="J64" s="51"/>
      <c r="K64" s="51"/>
      <c r="L64" s="51"/>
      <c r="M64" s="51"/>
      <c r="N64" s="51"/>
      <c r="O64" s="51"/>
      <c r="P64" s="51"/>
      <c r="Q64" s="51"/>
      <c r="R64" s="51"/>
      <c r="S64" s="51"/>
      <c r="T64" s="51"/>
      <c r="U64" s="51"/>
      <c r="V64" s="53"/>
      <c r="W64" s="51"/>
      <c r="X64" s="53"/>
      <c r="Y64" s="51"/>
      <c r="Z64" s="51"/>
      <c r="AA64" s="51"/>
    </row>
    <row r="65" spans="2:28" s="51" customFormat="1" x14ac:dyDescent="0.2">
      <c r="D65" s="52"/>
      <c r="X65" s="53"/>
    </row>
    <row r="66" spans="2:28" s="51" customFormat="1" ht="15" customHeight="1" x14ac:dyDescent="0.2">
      <c r="B66" s="56"/>
      <c r="C66" s="71"/>
      <c r="D66" s="72"/>
      <c r="E66" s="71"/>
      <c r="F66" s="71"/>
      <c r="G66" s="71"/>
      <c r="H66" s="71"/>
      <c r="I66" s="71"/>
      <c r="J66" s="71"/>
      <c r="K66" s="71"/>
      <c r="L66" s="71"/>
      <c r="M66" s="71"/>
      <c r="N66" s="71"/>
      <c r="O66" s="71"/>
      <c r="P66" s="71"/>
      <c r="Q66" s="71"/>
      <c r="R66" s="71"/>
      <c r="S66" s="71"/>
      <c r="T66" s="71"/>
      <c r="U66" s="71"/>
      <c r="V66" s="71"/>
      <c r="W66" s="71"/>
      <c r="X66" s="71"/>
      <c r="Y66" s="58"/>
      <c r="AA66" s="53"/>
      <c r="AB66" s="53"/>
    </row>
    <row r="67" spans="2:28" s="51" customFormat="1" ht="26.25" customHeight="1" x14ac:dyDescent="0.2">
      <c r="X67" s="53"/>
      <c r="Y67" s="53"/>
      <c r="Z67" s="53"/>
    </row>
    <row r="68" spans="2:28" s="51" customFormat="1" ht="26.25" customHeight="1" x14ac:dyDescent="0.2"/>
    <row r="69" spans="2:28" s="51" customFormat="1" ht="26.25" customHeight="1" x14ac:dyDescent="0.2"/>
    <row r="70" spans="2:28" s="51" customFormat="1" x14ac:dyDescent="0.2"/>
    <row r="71" spans="2:28" s="51" customFormat="1" ht="133.5" customHeight="1" x14ac:dyDescent="0.2">
      <c r="X71" s="53"/>
    </row>
    <row r="72" spans="2:28" s="51" customFormat="1" x14ac:dyDescent="0.2">
      <c r="X72" s="53"/>
    </row>
    <row r="73" spans="2:28" s="51" customFormat="1" ht="26.25" customHeight="1" x14ac:dyDescent="0.2">
      <c r="X73" s="53"/>
    </row>
    <row r="74" spans="2:28" s="51" customFormat="1" ht="26.25" customHeight="1" x14ac:dyDescent="0.2">
      <c r="X74" s="53"/>
    </row>
    <row r="75" spans="2:28" s="51" customFormat="1" x14ac:dyDescent="0.2">
      <c r="X75" s="53"/>
    </row>
    <row r="76" spans="2:28" s="51" customFormat="1" ht="63.75" customHeight="1" x14ac:dyDescent="0.2">
      <c r="X76" s="53"/>
    </row>
    <row r="77" spans="2:28" s="51" customFormat="1" ht="26.25" customHeight="1" x14ac:dyDescent="0.2">
      <c r="X77" s="53"/>
    </row>
    <row r="78" spans="2:28" s="51" customFormat="1" ht="26.25" customHeight="1" x14ac:dyDescent="0.2">
      <c r="X78" s="53"/>
    </row>
    <row r="79" spans="2:28" s="51" customFormat="1" x14ac:dyDescent="0.2">
      <c r="X79" s="53"/>
    </row>
    <row r="80" spans="2:28" s="51" customFormat="1" x14ac:dyDescent="0.2">
      <c r="X80" s="53"/>
    </row>
    <row r="81" spans="21:24" s="51" customFormat="1" x14ac:dyDescent="0.2">
      <c r="X81" s="53"/>
    </row>
    <row r="82" spans="21:24" x14ac:dyDescent="0.2">
      <c r="U82" s="51"/>
    </row>
  </sheetData>
  <sheetProtection algorithmName="SHA-512" hashValue="jKMbSzdmP2mRnTqOaO7UmlUWEf0HG17m86fLk8mu1law5/eIM9ZFpyEP64M92hnTOXhKSq6Gr47LKLfLNd414Q==" saltValue="uwWg7nIAiqKfFiEMczMrXg==" spinCount="100000" sheet="1" selectLockedCells="1" selectUnlockedCells="1"/>
  <mergeCells count="57">
    <mergeCell ref="M33:N33"/>
    <mergeCell ref="E13:F13"/>
    <mergeCell ref="I13:J13"/>
    <mergeCell ref="G13:H13"/>
    <mergeCell ref="M13:N13"/>
    <mergeCell ref="S13:T13"/>
    <mergeCell ref="Q13:R13"/>
    <mergeCell ref="T17:T29"/>
    <mergeCell ref="E44:F44"/>
    <mergeCell ref="I44:J44"/>
    <mergeCell ref="M44:N44"/>
    <mergeCell ref="S44:T44"/>
    <mergeCell ref="T37:T40"/>
    <mergeCell ref="Q15:Q29"/>
    <mergeCell ref="R17:R29"/>
    <mergeCell ref="N17:N29"/>
    <mergeCell ref="M15:M29"/>
    <mergeCell ref="S15:S29"/>
    <mergeCell ref="Q44:R44"/>
    <mergeCell ref="S33:T33"/>
    <mergeCell ref="E33:F33"/>
    <mergeCell ref="I33:J33"/>
    <mergeCell ref="G33:H33"/>
    <mergeCell ref="N37:N40"/>
    <mergeCell ref="Q35:Q40"/>
    <mergeCell ref="R37:R40"/>
    <mergeCell ref="O49:O51"/>
    <mergeCell ref="P49:P51"/>
    <mergeCell ref="Q46:Q51"/>
    <mergeCell ref="O35:O40"/>
    <mergeCell ref="P37:P40"/>
    <mergeCell ref="R49:R51"/>
    <mergeCell ref="N49:N51"/>
    <mergeCell ref="M35:M40"/>
    <mergeCell ref="S35:S40"/>
    <mergeCell ref="Q33:R33"/>
    <mergeCell ref="G44:H44"/>
    <mergeCell ref="K13:L13"/>
    <mergeCell ref="O15:O29"/>
    <mergeCell ref="P17:P29"/>
    <mergeCell ref="O13:P13"/>
    <mergeCell ref="K44:L44"/>
    <mergeCell ref="O44:P44"/>
    <mergeCell ref="I38:I40"/>
    <mergeCell ref="J38:J40"/>
    <mergeCell ref="K38:K40"/>
    <mergeCell ref="L38:L40"/>
    <mergeCell ref="K33:L33"/>
    <mergeCell ref="O33:P33"/>
    <mergeCell ref="T49:T51"/>
    <mergeCell ref="Q52:T53"/>
    <mergeCell ref="I49:I51"/>
    <mergeCell ref="J49:J51"/>
    <mergeCell ref="K49:K51"/>
    <mergeCell ref="L49:L51"/>
    <mergeCell ref="M49:M51"/>
    <mergeCell ref="S46:S51"/>
  </mergeCells>
  <phoneticPr fontId="18" type="noConversion"/>
  <conditionalFormatting sqref="J46:J48 L46:L48 N46:N48 P46:P48 R46:R48 T46:T48 F46:F52 H46:H52 J52 L52">
    <cfRule type="cellIs" dxfId="2" priority="1" operator="greaterThan">
      <formula>2</formula>
    </cfRule>
  </conditionalFormatting>
  <conditionalFormatting sqref="N15:N16 P15:P16 R15:R16 T15:T16 F15:F30 H15:H30 J15:J30 L15:L30">
    <cfRule type="cellIs" dxfId="1" priority="4" operator="greaterThan">
      <formula>13</formula>
    </cfRule>
  </conditionalFormatting>
  <conditionalFormatting sqref="N35:N36 P35:P36 R35:R36 T35:T36 J35:J37 L35:L37 F35:F41 H35:H41 J41 L41">
    <cfRule type="cellIs" dxfId="0" priority="2" operator="greaterThan">
      <formula>3</formula>
    </cfRule>
  </conditionalFormatting>
  <pageMargins left="0.7" right="0.7" top="0.75" bottom="0.75" header="0.3" footer="0.3"/>
  <pageSetup paperSize="8" scale="70" orientation="portrait" r:id="rId1"/>
  <ignoredErrors>
    <ignoredError sqref="S12:T12 E12:F12 I12:J12 M12:N12 F30:J30 F41:J4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E96C3-FB30-46CA-A4E5-4966168A9A49}">
  <sheetPr codeName="Blad3">
    <tabColor rgb="FF92D050"/>
  </sheetPr>
  <dimension ref="B1:C25"/>
  <sheetViews>
    <sheetView zoomScale="85" zoomScaleNormal="85" workbookViewId="0">
      <selection activeCell="D13" sqref="D13"/>
    </sheetView>
  </sheetViews>
  <sheetFormatPr defaultColWidth="33.5703125" defaultRowHeight="20.25" customHeight="1" x14ac:dyDescent="0.25"/>
  <cols>
    <col min="1" max="1" width="1.5703125" customWidth="1"/>
    <col min="2" max="2" width="20.140625" style="135" customWidth="1"/>
    <col min="3" max="3" width="70.85546875" customWidth="1"/>
  </cols>
  <sheetData>
    <row r="1" spans="2:3" ht="9" customHeight="1" thickBot="1" x14ac:dyDescent="0.3"/>
    <row r="2" spans="2:3" ht="20.25" customHeight="1" thickBot="1" x14ac:dyDescent="0.3">
      <c r="B2" s="223" t="s">
        <v>105</v>
      </c>
      <c r="C2" s="225"/>
    </row>
    <row r="3" spans="2:3" ht="20.25" customHeight="1" x14ac:dyDescent="0.25">
      <c r="B3" s="140">
        <v>1</v>
      </c>
      <c r="C3" s="136" t="s">
        <v>86</v>
      </c>
    </row>
    <row r="4" spans="2:3" ht="20.25" customHeight="1" x14ac:dyDescent="0.25">
      <c r="B4" s="141">
        <v>2</v>
      </c>
      <c r="C4" s="137" t="s">
        <v>87</v>
      </c>
    </row>
    <row r="5" spans="2:3" ht="20.25" customHeight="1" x14ac:dyDescent="0.25">
      <c r="B5" s="141">
        <v>3</v>
      </c>
      <c r="C5" s="137" t="s">
        <v>73</v>
      </c>
    </row>
    <row r="6" spans="2:3" ht="20.25" customHeight="1" x14ac:dyDescent="0.25">
      <c r="B6" s="141">
        <v>4</v>
      </c>
      <c r="C6" s="138" t="s">
        <v>74</v>
      </c>
    </row>
    <row r="7" spans="2:3" ht="20.25" customHeight="1" x14ac:dyDescent="0.25">
      <c r="B7" s="141">
        <v>5</v>
      </c>
      <c r="C7" s="138" t="s">
        <v>75</v>
      </c>
    </row>
    <row r="8" spans="2:3" ht="20.25" customHeight="1" x14ac:dyDescent="0.25">
      <c r="B8" s="141">
        <v>6</v>
      </c>
      <c r="C8" s="138" t="s">
        <v>76</v>
      </c>
    </row>
    <row r="9" spans="2:3" ht="20.25" customHeight="1" x14ac:dyDescent="0.25">
      <c r="B9" s="141">
        <v>7</v>
      </c>
      <c r="C9" s="138" t="s">
        <v>77</v>
      </c>
    </row>
    <row r="10" spans="2:3" ht="20.25" customHeight="1" x14ac:dyDescent="0.25">
      <c r="B10" s="141">
        <v>8</v>
      </c>
      <c r="C10" s="138" t="s">
        <v>78</v>
      </c>
    </row>
    <row r="11" spans="2:3" ht="20.25" customHeight="1" x14ac:dyDescent="0.25">
      <c r="B11" s="141">
        <v>9</v>
      </c>
      <c r="C11" s="138" t="s">
        <v>79</v>
      </c>
    </row>
    <row r="12" spans="2:3" ht="20.25" customHeight="1" x14ac:dyDescent="0.25">
      <c r="B12" s="141">
        <v>10</v>
      </c>
      <c r="C12" s="138" t="s">
        <v>80</v>
      </c>
    </row>
    <row r="13" spans="2:3" ht="20.25" customHeight="1" x14ac:dyDescent="0.25">
      <c r="B13" s="141">
        <v>11</v>
      </c>
      <c r="C13" s="138" t="s">
        <v>81</v>
      </c>
    </row>
    <row r="14" spans="2:3" ht="20.25" customHeight="1" x14ac:dyDescent="0.25">
      <c r="B14" s="141">
        <v>12</v>
      </c>
      <c r="C14" s="137" t="s">
        <v>82</v>
      </c>
    </row>
    <row r="15" spans="2:3" ht="20.25" customHeight="1" x14ac:dyDescent="0.25">
      <c r="B15" s="141">
        <v>13</v>
      </c>
      <c r="C15" s="137" t="s">
        <v>83</v>
      </c>
    </row>
    <row r="16" spans="2:3" ht="20.25" customHeight="1" x14ac:dyDescent="0.25">
      <c r="B16" s="141">
        <v>14</v>
      </c>
      <c r="C16" s="137" t="s">
        <v>84</v>
      </c>
    </row>
    <row r="17" spans="2:3" ht="20.25" customHeight="1" thickBot="1" x14ac:dyDescent="0.3">
      <c r="B17" s="142">
        <v>15</v>
      </c>
      <c r="C17" s="139" t="s">
        <v>85</v>
      </c>
    </row>
    <row r="18" spans="2:3" ht="20.25" customHeight="1" thickBot="1" x14ac:dyDescent="0.3"/>
    <row r="19" spans="2:3" ht="20.25" customHeight="1" thickBot="1" x14ac:dyDescent="0.3">
      <c r="B19" s="223" t="s">
        <v>106</v>
      </c>
      <c r="C19" s="224"/>
    </row>
    <row r="20" spans="2:3" ht="20.25" customHeight="1" x14ac:dyDescent="0.25">
      <c r="B20" s="140" t="s">
        <v>92</v>
      </c>
      <c r="C20" s="136" t="s">
        <v>86</v>
      </c>
    </row>
    <row r="21" spans="2:3" ht="20.25" customHeight="1" x14ac:dyDescent="0.25">
      <c r="B21" s="141" t="s">
        <v>93</v>
      </c>
      <c r="C21" s="137" t="s">
        <v>87</v>
      </c>
    </row>
    <row r="22" spans="2:3" ht="20.25" customHeight="1" x14ac:dyDescent="0.25">
      <c r="B22" s="141" t="s">
        <v>94</v>
      </c>
      <c r="C22" s="137" t="s">
        <v>88</v>
      </c>
    </row>
    <row r="23" spans="2:3" ht="20.25" customHeight="1" x14ac:dyDescent="0.25">
      <c r="B23" s="141" t="s">
        <v>95</v>
      </c>
      <c r="C23" s="137" t="s">
        <v>89</v>
      </c>
    </row>
    <row r="24" spans="2:3" ht="20.25" customHeight="1" x14ac:dyDescent="0.25">
      <c r="B24" s="141" t="s">
        <v>96</v>
      </c>
      <c r="C24" s="137" t="s">
        <v>90</v>
      </c>
    </row>
    <row r="25" spans="2:3" ht="20.25" customHeight="1" thickBot="1" x14ac:dyDescent="0.3">
      <c r="B25" s="142" t="s">
        <v>97</v>
      </c>
      <c r="C25" s="139" t="s">
        <v>91</v>
      </c>
    </row>
  </sheetData>
  <sheetProtection algorithmName="SHA-512" hashValue="BH2c+61PnkMtoypTQrHuF8l1FOiPg+WaFb2wFQTtyiaLxgqwsgntX8ZIxwAcsyboWXaVYIKhLxgiauw/ZCevcA==" saltValue="XU+MeRLlyLpIiURKCSnzyA==" spinCount="100000" sheet="1" objects="1" scenarios="1" selectLockedCells="1" selectUnlockedCells="1"/>
  <mergeCells count="2">
    <mergeCell ref="B19:C19"/>
    <mergeCell ref="B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d2a5103-6263-42c3-a61f-cf825db90889" xsi:nil="true"/>
    <lcf76f155ced4ddcb4097134ff3c332f xmlns="ec439d0d-8605-4614-ade4-ff2df018027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EBC41E4F7876438EA599DEC6DA6117" ma:contentTypeVersion="12" ma:contentTypeDescription="Een nieuw document maken." ma:contentTypeScope="" ma:versionID="7012c04f836f14625523321ad1d2d3c9">
  <xsd:schema xmlns:xsd="http://www.w3.org/2001/XMLSchema" xmlns:xs="http://www.w3.org/2001/XMLSchema" xmlns:p="http://schemas.microsoft.com/office/2006/metadata/properties" xmlns:ns2="ec439d0d-8605-4614-ade4-ff2df0180279" xmlns:ns3="3d2a5103-6263-42c3-a61f-cf825db90889" targetNamespace="http://schemas.microsoft.com/office/2006/metadata/properties" ma:root="true" ma:fieldsID="1a09e4cf0380b8a65f11b90ae7e47d99" ns2:_="" ns3:_="">
    <xsd:import namespace="ec439d0d-8605-4614-ade4-ff2df0180279"/>
    <xsd:import namespace="3d2a5103-6263-42c3-a61f-cf825db90889"/>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39d0d-8605-4614-ade4-ff2df0180279"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7d626822-6490-4392-9346-3eb32102d0a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2a5103-6263-42c3-a61f-cf825db9088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57f6fa7-aa7f-4bf4-acf3-252d33724d1c}" ma:internalName="TaxCatchAll" ma:showField="CatchAllData" ma:web="3d2a5103-6263-42c3-a61f-cf825db908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2.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 ds:uri="3d2a5103-6263-42c3-a61f-cf825db90889"/>
    <ds:schemaRef ds:uri="ec439d0d-8605-4614-ade4-ff2df0180279"/>
  </ds:schemaRefs>
</ds:datastoreItem>
</file>

<file path=customXml/itemProps3.xml><?xml version="1.0" encoding="utf-8"?>
<ds:datastoreItem xmlns:ds="http://schemas.openxmlformats.org/officeDocument/2006/customXml" ds:itemID="{7467F99D-F879-4D60-95F1-B7A99CBEAF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439d0d-8605-4614-ade4-ff2df0180279"/>
    <ds:schemaRef ds:uri="3d2a5103-6263-42c3-a61f-cf825db908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Handleiding</vt:lpstr>
      <vt:lpstr>INVULBLAD</vt:lpstr>
      <vt:lpstr>REKENBLAD</vt:lpstr>
      <vt:lpstr>Overzicht emissienormen</vt:lpstr>
      <vt:lpstr>REKENBLAD!Afdrukbereik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Jordy Baert | CivielPlan</cp:lastModifiedBy>
  <cp:lastPrinted>2023-06-08T13:13:53Z</cp:lastPrinted>
  <dcterms:created xsi:type="dcterms:W3CDTF">2020-05-26T14:06:55Z</dcterms:created>
  <dcterms:modified xsi:type="dcterms:W3CDTF">2023-11-15T13:42:58Z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y fmtid="{D5CDD505-2E9C-101B-9397-08002B2CF9AE}" pid="3" name="MediaServiceImageTags">
    <vt:lpwstr/>
  </property>
</Properties>
</file>