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Q:\SSO-CFD\UG_HKT_Inkoop-UNIT\80-INKOOPDOSSIERS-ICT\IUC23-027 Rekenmodellen voor Taxateurs\04 - BESCHRIJVENDE DOCUMENTEN\01 Actuele werkversie\02 Bijlagen\"/>
    </mc:Choice>
  </mc:AlternateContent>
  <xr:revisionPtr revIDLastSave="0" documentId="13_ncr:1_{E90BE608-67EC-4F19-8F9D-BB0D4B1BAA85}" xr6:coauthVersionLast="47" xr6:coauthVersionMax="47" xr10:uidLastSave="{00000000-0000-0000-0000-000000000000}"/>
  <workbookProtection workbookAlgorithmName="SHA-512" workbookHashValue="cfvNX04AA3Z48VLmzk+ZS9j40gpauO/UBCLCQNDD1EC6kTaRc2zxTbsnkIwdryXbOLbuHXrW4gftL+/QkJChrw==" workbookSaltValue="l+MdLQHqGpuBlvSxwq3VwA==" workbookSpinCount="100000" lockStructure="1"/>
  <bookViews>
    <workbookView xWindow="-120" yWindow="-120" windowWidth="29040" windowHeight="15840" xr2:uid="{00000000-000D-0000-FFFF-FFFF00000000}"/>
  </bookViews>
  <sheets>
    <sheet name="samenvatting" sheetId="14" r:id="rId1"/>
    <sheet name="1. Gebruiksrecht" sheetId="32" r:id="rId2"/>
    <sheet name="2. Opleidingen" sheetId="23" r:id="rId3"/>
    <sheet name="BPK-Grafiek" sheetId="36" r:id="rId4"/>
    <sheet name="DATA" sheetId="37"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AMO_UniqueIdentifier" hidden="1">"'a8b43c25-150a-4d84-a538-779f9bcc13c1'"</definedName>
    <definedName name="bron">'[1]IV-accent'!$V$20:$V$24</definedName>
    <definedName name="BronNaam">[2]onderbouwing!$B$5</definedName>
    <definedName name="BWTabelFilter">#REF!</definedName>
    <definedName name="Crediteur" comment="koppeling crediteur met nummer obv spendoverzicht">[3]!T44_leveranciersnaam[#All]</definedName>
    <definedName name="_xlnm.Database">#REF!</definedName>
    <definedName name="DF_GRID_1">#REF!</definedName>
    <definedName name="DF_NAVPANEL_13">'[4]2020 (mei)'!#REF!</definedName>
    <definedName name="DF_NAVPANEL_18">'[4]2020 (mei)'!#REF!</definedName>
    <definedName name="EPE">[5]bezetting!$C$5</definedName>
    <definedName name="ff">#REF!</definedName>
    <definedName name="IHU">[5]bezetting!$C$6</definedName>
    <definedName name="Jaar">[2]onderbouwing!$B$3</definedName>
    <definedName name="LAQ" localSheetId="1">[6]Superformule!$K$22</definedName>
    <definedName name="LAQ" localSheetId="3">[7]Superformule!$K$22</definedName>
    <definedName name="LAQ" localSheetId="4">[7]Superformule!$K$22</definedName>
    <definedName name="LAQ">[8]Superformule!$K$22</definedName>
    <definedName name="Maand">[2]onderbouwing!$B$2</definedName>
    <definedName name="Maximaal" localSheetId="1">'[6]HULP-velden'!$L$20</definedName>
    <definedName name="Maximaal" localSheetId="3">'[7]HULP-velden'!$L$20</definedName>
    <definedName name="Maximaal" localSheetId="4">'[7]HULP-velden'!$L$20</definedName>
    <definedName name="Maximaal">'[8]HULP-velden'!$L$20</definedName>
    <definedName name="Percentage_Qeisen" localSheetId="1">'[6]HULP-velden'!$J$80</definedName>
    <definedName name="Percentage_Qeisen" localSheetId="3">'[7]HULP-velden'!$J$80</definedName>
    <definedName name="Percentage_Qeisen" localSheetId="4">'[7]HULP-velden'!$J$80</definedName>
    <definedName name="Percentage_Qeisen">'[8]HULP-velden'!$J$80</definedName>
    <definedName name="rsesesd">'[4]2020 (mei)'!#REF!</definedName>
    <definedName name="SAPBEXdnldView" hidden="1">"5103LETSC2W91ROT2OCSAQVJZ"</definedName>
    <definedName name="SAPBEXhrIndnt" hidden="1">"Wide"</definedName>
    <definedName name="SAPBEXsysID" hidden="1">"PB1"</definedName>
    <definedName name="SAPsysID" hidden="1">"708C5W7SBKP804JT78WJ0JNKI"</definedName>
    <definedName name="SAPwbID" hidden="1">"ARS"</definedName>
    <definedName name="selectie1">'[9]selectie reg'!$A$1:$A$47</definedName>
    <definedName name="STA">[5]bezetting!$C$8</definedName>
    <definedName name="Staffel1">#REF!</definedName>
    <definedName name="staffel2">#REF!</definedName>
    <definedName name="staffel3">#REF!</definedName>
    <definedName name="storage">[10]Configurator!$A$21:$A$22</definedName>
    <definedName name="StorageExp">[10]Configurator!#REF!</definedName>
    <definedName name="SWI">[5]bezetting!$C$9</definedName>
    <definedName name="T05_Progn_KASmutaties">[3]!T05_Invoer_Prog_KASmutaties[#All]</definedName>
    <definedName name="T35_RapNrs" comment="toegestane rapportagenummers tabblad 35 kolom B">[3]!TblRapportagestructuur[Nummer]</definedName>
    <definedName name="TblLastRw">[11]!Tabel13[#All]</definedName>
    <definedName name="tblTeam">[11]!Tabel11[#All]</definedName>
    <definedName name="TRA">#REF!</definedName>
    <definedName name="UTZ">[5]bezetting!$C$7</definedName>
    <definedName name="wrn.Kwartaalrapportage." hidden="1">{#N/A,#N/A,TRUE,"Totaaloverzicht tabellen";#N/A,#N/A,TRUE,"Tabellen op directie niveau";#N/A,#N/A,TRUE,"Tabel instroom";#N/A,#N/A,TRUE,"Grafieken"}</definedName>
    <definedName name="wrn.Overzicht._.mobiliteitscoordinatoren." hidden="1">{#N/A,#N/A,FALSE,"Naar Regio";#N/A,#N/A,FALSE,"Per Regio naar functie";#N/A,#N/A,FALSE,"Naar Divisie"}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 i="32" l="1"/>
  <c r="E18" i="23"/>
  <c r="F11" i="36"/>
  <c r="G11" i="36"/>
  <c r="G12" i="36"/>
  <c r="F13" i="36"/>
  <c r="D7" i="37" s="1"/>
  <c r="F18" i="36"/>
  <c r="G18" i="36" s="1"/>
  <c r="F19" i="36"/>
  <c r="E15" i="36" s="1"/>
  <c r="G19" i="36"/>
  <c r="F82" i="36"/>
  <c r="F7" i="37" l="1"/>
  <c r="G13" i="36"/>
  <c r="F20" i="36"/>
  <c r="G20" i="36" s="1"/>
  <c r="F26" i="32" l="1"/>
  <c r="O29" i="32"/>
  <c r="C42" i="32"/>
  <c r="H42" i="32"/>
  <c r="G42" i="32"/>
  <c r="F42" i="32"/>
  <c r="E42" i="32"/>
  <c r="C43" i="32"/>
  <c r="D37" i="32"/>
  <c r="S37" i="32" s="1"/>
  <c r="D36" i="32"/>
  <c r="S36" i="32" s="1"/>
  <c r="D35" i="32"/>
  <c r="S35" i="32" s="1"/>
  <c r="D34" i="32"/>
  <c r="S34" i="32" s="1"/>
  <c r="D33" i="32"/>
  <c r="S33" i="32" s="1"/>
  <c r="D32" i="32"/>
  <c r="S32" i="32" s="1"/>
  <c r="D31" i="32"/>
  <c r="S31" i="32" s="1"/>
  <c r="D30" i="32"/>
  <c r="S30" i="32" s="1"/>
  <c r="S29" i="32"/>
  <c r="F29" i="32"/>
  <c r="U29" i="32" s="1"/>
  <c r="G27" i="32"/>
  <c r="D27" i="32"/>
  <c r="G29" i="32" l="1"/>
  <c r="O35" i="32"/>
  <c r="P35" i="32" s="1"/>
  <c r="O32" i="32"/>
  <c r="T29" i="32"/>
  <c r="O36" i="32"/>
  <c r="P36" i="32" s="1"/>
  <c r="O30" i="32"/>
  <c r="O33" i="32"/>
  <c r="O34" i="32"/>
  <c r="F34" i="32" s="1"/>
  <c r="O31" i="32"/>
  <c r="O37" i="32"/>
  <c r="F36" i="32" l="1"/>
  <c r="U36" i="32" s="1"/>
  <c r="Q32" i="32"/>
  <c r="I32" i="32"/>
  <c r="G32" i="32"/>
  <c r="I37" i="32"/>
  <c r="G37" i="32"/>
  <c r="F31" i="32"/>
  <c r="U31" i="32" s="1"/>
  <c r="I31" i="32"/>
  <c r="F43" i="32" s="1"/>
  <c r="F44" i="32" s="1"/>
  <c r="I19" i="14" s="1"/>
  <c r="G31" i="32"/>
  <c r="G35" i="32"/>
  <c r="I35" i="32"/>
  <c r="Q34" i="32"/>
  <c r="G34" i="32"/>
  <c r="I34" i="32"/>
  <c r="P33" i="32"/>
  <c r="G33" i="32"/>
  <c r="I33" i="32"/>
  <c r="P34" i="32"/>
  <c r="F35" i="32"/>
  <c r="Q35" i="32"/>
  <c r="Q30" i="32"/>
  <c r="I30" i="32"/>
  <c r="E43" i="32" s="1"/>
  <c r="E44" i="32" s="1"/>
  <c r="H19" i="14" s="1"/>
  <c r="G30" i="32"/>
  <c r="Q36" i="32"/>
  <c r="I36" i="32"/>
  <c r="G36" i="32"/>
  <c r="Q33" i="32"/>
  <c r="F33" i="32"/>
  <c r="T33" i="32" s="1"/>
  <c r="F32" i="32"/>
  <c r="U32" i="32" s="1"/>
  <c r="Q31" i="32"/>
  <c r="F30" i="32"/>
  <c r="T30" i="32" s="1"/>
  <c r="F37" i="32"/>
  <c r="Q37" i="32"/>
  <c r="P37" i="32"/>
  <c r="U35" i="32"/>
  <c r="T35" i="32"/>
  <c r="U34" i="32"/>
  <c r="T34" i="32"/>
  <c r="U33" i="32" l="1"/>
  <c r="P30" i="32"/>
  <c r="T36" i="32"/>
  <c r="G43" i="32"/>
  <c r="G44" i="32" s="1"/>
  <c r="J19" i="14" s="1"/>
  <c r="H43" i="32"/>
  <c r="H44" i="32" s="1"/>
  <c r="T31" i="32"/>
  <c r="Q38" i="32"/>
  <c r="P32" i="32"/>
  <c r="T32" i="32"/>
  <c r="P31" i="32"/>
  <c r="U30" i="32"/>
  <c r="U37" i="32"/>
  <c r="T37" i="32"/>
  <c r="I47" i="32" l="1"/>
  <c r="F19" i="14" s="1"/>
  <c r="K19" i="14"/>
  <c r="P38" i="32"/>
  <c r="I38" i="32" s="1"/>
  <c r="E13" i="23" l="1"/>
  <c r="E20" i="23" s="1"/>
  <c r="F22" i="14" s="1"/>
  <c r="F13" i="14" s="1"/>
  <c r="B6" i="23" l="1"/>
  <c r="B5" i="23"/>
  <c r="B3" i="23"/>
  <c r="B2" i="23"/>
  <c r="F8" i="36" l="1"/>
  <c r="C7" i="37" s="1"/>
  <c r="E7" i="37" s="1"/>
  <c r="F14" i="36" s="1"/>
</calcChain>
</file>

<file path=xl/sharedStrings.xml><?xml version="1.0" encoding="utf-8"?>
<sst xmlns="http://schemas.openxmlformats.org/spreadsheetml/2006/main" count="202" uniqueCount="139">
  <si>
    <t>Samenvatting</t>
  </si>
  <si>
    <t xml:space="preserve">Vergelijkingswaarde </t>
  </si>
  <si>
    <t xml:space="preserve"> </t>
  </si>
  <si>
    <t>(prijzen exclusief BTW)</t>
  </si>
  <si>
    <t>Totaal</t>
  </si>
  <si>
    <t>Omschrijving</t>
  </si>
  <si>
    <t>Qbonus</t>
  </si>
  <si>
    <t>Qwensen</t>
  </si>
  <si>
    <t>Uw Inschrijving</t>
  </si>
  <si>
    <t>Qeisen</t>
  </si>
  <si>
    <t>LAQ (norm)</t>
  </si>
  <si>
    <t>Bonus (extra)</t>
  </si>
  <si>
    <t>genormaliseerd</t>
  </si>
  <si>
    <t>LAQ</t>
  </si>
  <si>
    <t>P</t>
  </si>
  <si>
    <t>Qref</t>
  </si>
  <si>
    <t>Qmin</t>
  </si>
  <si>
    <t>Qmax</t>
  </si>
  <si>
    <t>Referentie (Qmax)</t>
  </si>
  <si>
    <t>Referentie</t>
  </si>
  <si>
    <t>Pref</t>
  </si>
  <si>
    <t>Exponent</t>
  </si>
  <si>
    <t>Hulpvelden t.b.v grafiek</t>
  </si>
  <si>
    <t>P berekend uit Q en EMVI=1,1</t>
  </si>
  <si>
    <t>EMVI</t>
  </si>
  <si>
    <t>Q berekend bij P=0 en EMVI=1,1</t>
  </si>
  <si>
    <t>P berekend uit Q en EMVI=0,6</t>
  </si>
  <si>
    <t>Q berekend bij P=0 en EMVI=0,6</t>
  </si>
  <si>
    <t>P berekend uit Q en EMVI=0,7</t>
  </si>
  <si>
    <t>Q berekend bij P=0 en EMVI=0,7</t>
  </si>
  <si>
    <t>P berekend uit Q en EMVI=0,8</t>
  </si>
  <si>
    <t>Q berekend bij P=0 en EMVI=0,8</t>
  </si>
  <si>
    <t>P berekend uit Q en EMVI=0,9</t>
  </si>
  <si>
    <t>Q berekend bij P=0 en EMVI=0,9</t>
  </si>
  <si>
    <t>P berekend uit Q en EMVI=1</t>
  </si>
  <si>
    <t>Q berekend bij P=0 en EMVI=1</t>
  </si>
  <si>
    <t>hulp=Q bij P=0</t>
  </si>
  <si>
    <t>EMVI-lijnen</t>
  </si>
  <si>
    <t>Ref (onder)</t>
  </si>
  <si>
    <t>Ref (boven)</t>
  </si>
  <si>
    <t>Ref</t>
  </si>
  <si>
    <t>Q</t>
  </si>
  <si>
    <t xml:space="preserve">P </t>
  </si>
  <si>
    <t>EVMI-punten</t>
  </si>
  <si>
    <t>LET OP  !!!</t>
  </si>
  <si>
    <t>Uw inschrijving</t>
  </si>
  <si>
    <t>Hulpvelden</t>
  </si>
  <si>
    <t>Hulpdata Grafiek Superformule</t>
  </si>
  <si>
    <t xml:space="preserve">Naam Fabrikant: </t>
  </si>
  <si>
    <t>%</t>
  </si>
  <si>
    <t>Totaal kwaliteit</t>
  </si>
  <si>
    <t>Wensen</t>
  </si>
  <si>
    <t xml:space="preserve">Eisen </t>
  </si>
  <si>
    <t>Procenten</t>
  </si>
  <si>
    <t>Punten</t>
  </si>
  <si>
    <t>Opbouw Score voor kwaliteit</t>
  </si>
  <si>
    <t>*1</t>
  </si>
  <si>
    <t>Indicatie BPK-score</t>
  </si>
  <si>
    <t xml:space="preserve">Kwaliteit in eisen </t>
  </si>
  <si>
    <t>Score Kwaliteit</t>
  </si>
  <si>
    <t>Indicatie eigen score</t>
  </si>
  <si>
    <t>Vergelijkingswaarde</t>
  </si>
  <si>
    <t>BPK-Grafiek</t>
  </si>
  <si>
    <t>medior</t>
  </si>
  <si>
    <t>Opleiding</t>
  </si>
  <si>
    <t>Naam/Omschrijving</t>
  </si>
  <si>
    <t>Jaar 1</t>
  </si>
  <si>
    <t>Gebruiksrecht</t>
  </si>
  <si>
    <t xml:space="preserve">van </t>
  </si>
  <si>
    <t>tot en met</t>
  </si>
  <si>
    <t>STAFFEL 1</t>
  </si>
  <si>
    <t>STAFFEL 2</t>
  </si>
  <si>
    <t>STAFFEL 3</t>
  </si>
  <si>
    <t>Jaar 2</t>
  </si>
  <si>
    <t>Jaar 3</t>
  </si>
  <si>
    <t>T.b.v. vergelijkingswaarde</t>
  </si>
  <si>
    <t>Opleidingen</t>
  </si>
  <si>
    <t>Deze dimensionering is indicatief. Hieraan zijn derhalve geen (leverings)rechten te ontlenen.</t>
  </si>
  <si>
    <t>Inclusief documentatie</t>
  </si>
  <si>
    <r>
      <t xml:space="preserve">Eigen inschatting score kwaliteit </t>
    </r>
    <r>
      <rPr>
        <vertAlign val="superscript"/>
        <sz val="11"/>
        <color theme="1"/>
        <rFont val="Verdana"/>
        <family val="2"/>
      </rPr>
      <t>*1</t>
    </r>
  </si>
  <si>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</si>
  <si>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De vergelijkingswaarde bestaat uit:</t>
  </si>
  <si>
    <t>Europese Aanbesteding</t>
  </si>
  <si>
    <t>Europese aanbesteding</t>
  </si>
  <si>
    <t>(Prijzen exclusief BTW)</t>
  </si>
  <si>
    <t>Productnaam</t>
  </si>
  <si>
    <t>aantallen</t>
  </si>
  <si>
    <t>Verwacht aantal Actieve Gebruikers</t>
  </si>
  <si>
    <t>Vrije velden voor toelichting / onderbouwing / Licentie, Onderhoud &amp; Support en overige kosten.</t>
  </si>
  <si>
    <t>tarief voor userbased licentie</t>
  </si>
  <si>
    <t xml:space="preserve">Benodigde software </t>
  </si>
  <si>
    <t>Optie jaar 4</t>
  </si>
  <si>
    <t>STAFFEL 4</t>
  </si>
  <si>
    <t>Grondslag</t>
  </si>
  <si>
    <t xml:space="preserve">"&gt;" meer dan </t>
  </si>
  <si>
    <t>uitbreiding naar</t>
  </si>
  <si>
    <t>Vergoeding per</t>
  </si>
  <si>
    <t xml:space="preserve">Korting </t>
  </si>
  <si>
    <t>Staffel</t>
  </si>
  <si>
    <t>cumulatief</t>
  </si>
  <si>
    <t>aantal</t>
  </si>
  <si>
    <t>Hulpvelden aanschaf</t>
  </si>
  <si>
    <t>Hulpvelden onderhoud</t>
  </si>
  <si>
    <t>Hulpvelden alternatief</t>
  </si>
  <si>
    <t>&gt;</t>
  </si>
  <si>
    <t>STAFFEL 5</t>
  </si>
  <si>
    <t>STAFFEL 6</t>
  </si>
  <si>
    <t>STAFFEL 7</t>
  </si>
  <si>
    <t>STAFFEL 8</t>
  </si>
  <si>
    <t>STAFFEL 9</t>
  </si>
  <si>
    <t>&lt;-check</t>
  </si>
  <si>
    <t>Gebruiksrecht o.b.v. Aanschaf</t>
  </si>
  <si>
    <t>Totaal aanschaf per jaar</t>
  </si>
  <si>
    <r>
      <t>Toelichting / onderbouwing</t>
    </r>
    <r>
      <rPr>
        <sz val="12"/>
        <color theme="1"/>
        <rFont val="RijksoverheidSansWebText Regula"/>
        <family val="2"/>
      </rPr>
      <t xml:space="preserve"> </t>
    </r>
  </si>
  <si>
    <t xml:space="preserve"> prijs Actieve gebruiker / jaar</t>
  </si>
  <si>
    <t>unieke en Actieve gebruiker</t>
  </si>
  <si>
    <r>
      <t>Dimensionering</t>
    </r>
    <r>
      <rPr>
        <b/>
        <vertAlign val="superscript"/>
        <sz val="12"/>
        <color theme="1"/>
        <rFont val="RijksoverheidSansWebText Regula"/>
        <family val="2"/>
      </rPr>
      <t>*1</t>
    </r>
  </si>
  <si>
    <r>
      <t xml:space="preserve">per staffel </t>
    </r>
    <r>
      <rPr>
        <b/>
        <vertAlign val="superscript"/>
        <sz val="10"/>
        <rFont val="RijksoverheidSansWebText Regula"/>
        <family val="2"/>
      </rPr>
      <t>*2</t>
    </r>
  </si>
  <si>
    <t>*2 Het kortingspercentage van de opvolgende staffel dient minimaal gelijk aan of hoger dan de voorgaande staffel te zijn.
   Indien dit niet het geval is, zullen cellen rood opkleuren en is de staffel niet acceptabel ingevuld.</t>
  </si>
  <si>
    <t>*1 Deze dimensionering is indicatief. Hieraan zijn derhalve geen (leverings)rechten te ontlenen.</t>
  </si>
  <si>
    <t xml:space="preserve"> Vergoeding
bij</t>
  </si>
  <si>
    <t>Totaal voor 4 jaar</t>
  </si>
  <si>
    <t>Rekenmodellen voor Taxateurs</t>
  </si>
  <si>
    <t>Kenmerk: IUC23-027</t>
  </si>
  <si>
    <t>Gebruiksrecht Programmatuur</t>
  </si>
  <si>
    <t>IUC23-027</t>
  </si>
  <si>
    <t>"Rekenmodellen voor Taxateurs"</t>
  </si>
  <si>
    <t xml:space="preserve"> Kenmerk: IUC23-027</t>
  </si>
  <si>
    <t>Basis Opleiding</t>
  </si>
  <si>
    <t>Prijs per gebruiker</t>
  </si>
  <si>
    <t>Aantal Gebruikers</t>
  </si>
  <si>
    <t>Gevorderden Opleiding</t>
  </si>
  <si>
    <t xml:space="preserve">Totaalprijs voor 4 jaar </t>
  </si>
  <si>
    <t>Totaalprijs Basis Opleiding en Gevorderden Opleiding</t>
  </si>
  <si>
    <t>Aantal deelnemers aan Gevorderden Opleidingen per jaar</t>
  </si>
  <si>
    <t>Prijs per deelnemer aan een Gevorderden Opleiding</t>
  </si>
  <si>
    <t>,</t>
  </si>
  <si>
    <t>conform tabblad 1 "Gebruiksrecht"</t>
  </si>
  <si>
    <t>conform tabblad 2 "Opleidingen"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</si>
</sst>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quot;€&quot;\ * #,##0.00_ ;_ &quot;€&quot;\ * \-#,##0.00_ ;_ &quot;€&quot;\ * &quot;-&quot;??_ ;_ @_ "/>
    <numFmt numFmtId="43" formatCode="_ * #,##0.00_ ;_ * \-#,##0.00_ ;_ * &quot;-&quot;??_ ;_ @_ "/>
    <numFmt numFmtId="164" formatCode="_(&quot;€&quot;* #,##0.00_);_(&quot;€&quot;* \(#,##0.00\);_(&quot;€&quot;* &quot;-&quot;??_);_(@_)"/>
    <numFmt numFmtId="165" formatCode="&quot;€&quot;\ #,##0.00_-"/>
    <numFmt numFmtId="166" formatCode="_(* #,##0.00_);_(* \(#,##0.00\);_(* &quot;-&quot;??_);_(@_)"/>
    <numFmt numFmtId="167" formatCode="_-* #,##0.00_-;_-* #,##0.00\-;_-* &quot;-&quot;??_-;_-@_-"/>
    <numFmt numFmtId="168" formatCode="_-* #,##0_-;_-* #,##0\-;_-* &quot;-&quot;??_-;_-@_-"/>
    <numFmt numFmtId="169" formatCode="_ * #,##0_ ;_ * \-#,##0_ ;_ * &quot;-&quot;??_ ;_ @_ "/>
    <numFmt numFmtId="170" formatCode="0.0"/>
    <numFmt numFmtId="171" formatCode="0.000"/>
    <numFmt numFmtId="172" formatCode="&quot;€&quot;#,##0.00_);\(&quot;€&quot;#,##0.00\)"/>
    <numFmt numFmtId="173" formatCode="_ &quot;€&quot;\ * #,##0_ ;_ &quot;€&quot;\ * \-#,##0_ ;_ &quot;€&quot;\ * &quot;-&quot;??_ ;_ @_ "/>
    <numFmt numFmtId="174" formatCode="0_ ;\-0\ "/>
    <numFmt numFmtId="175" formatCode="#,##0_ ;\-#,##0\ "/>
    <numFmt numFmtId="176" formatCode="0.0%"/>
    <numFmt numFmtId="177" formatCode="_ * #,##0.000_ ;_ * \-#,##0.000_ ;_ * &quot;-&quot;??_ ;_ @_ "/>
  </numFmts>
  <fonts count="66" x14ac:knownFonts="1">
    <font>
      <sz val="11"/>
      <color theme="1"/>
      <name val="Calibri"/>
      <family val="2"/>
      <scheme val="minor"/>
    </font>
    <font>
      <sz val="11"/>
      <color theme="1"/>
      <name val="Calibri"/>
      <family val="2"/>
      <scheme val="minor"/>
    </font>
    <font>
      <sz val="10"/>
      <name val="Arial"/>
      <family val="2"/>
    </font>
    <font>
      <sz val="10"/>
      <color theme="1"/>
      <name val="Verdana"/>
      <family val="2"/>
    </font>
    <font>
      <b/>
      <sz val="18"/>
      <color theme="1"/>
      <name val="Verdana"/>
      <family val="2"/>
    </font>
    <font>
      <b/>
      <sz val="14"/>
      <color theme="1"/>
      <name val="Verdana"/>
      <family val="2"/>
    </font>
    <font>
      <b/>
      <sz val="14"/>
      <color theme="0"/>
      <name val="Verdana"/>
      <family val="2"/>
    </font>
    <font>
      <b/>
      <sz val="10"/>
      <color theme="1"/>
      <name val="Verdana"/>
      <family val="2"/>
    </font>
    <font>
      <b/>
      <sz val="12"/>
      <color theme="1"/>
      <name val="Verdana"/>
      <family val="2"/>
    </font>
    <font>
      <sz val="10"/>
      <color indexed="9"/>
      <name val="Verdana"/>
      <family val="2"/>
    </font>
    <font>
      <sz val="10"/>
      <name val="Verdana"/>
      <family val="2"/>
    </font>
    <font>
      <b/>
      <sz val="10"/>
      <name val="Verdana"/>
      <family val="2"/>
    </font>
    <font>
      <b/>
      <sz val="8"/>
      <color indexed="10"/>
      <name val="Verdana"/>
      <family val="2"/>
    </font>
    <font>
      <b/>
      <sz val="16"/>
      <color theme="0"/>
      <name val="Verdana"/>
      <family val="2"/>
    </font>
    <font>
      <i/>
      <sz val="10"/>
      <name val="Verdana"/>
      <family val="2"/>
    </font>
    <font>
      <b/>
      <sz val="14"/>
      <name val="Verdana"/>
      <family val="2"/>
    </font>
    <font>
      <sz val="11"/>
      <color theme="1"/>
      <name val="Verdana"/>
      <family val="2"/>
    </font>
    <font>
      <b/>
      <sz val="12"/>
      <color indexed="10"/>
      <name val="Verdana"/>
      <family val="2"/>
    </font>
    <font>
      <sz val="8"/>
      <name val="Verdana"/>
      <family val="2"/>
    </font>
    <font>
      <i/>
      <sz val="10"/>
      <color theme="1"/>
      <name val="Verdana"/>
      <family val="2"/>
    </font>
    <font>
      <i/>
      <sz val="11"/>
      <color theme="1"/>
      <name val="Verdana"/>
      <family val="2"/>
    </font>
    <font>
      <b/>
      <sz val="11"/>
      <color theme="1"/>
      <name val="Verdana"/>
      <family val="2"/>
    </font>
    <font>
      <sz val="11"/>
      <color theme="1"/>
      <name val="Arial"/>
      <family val="2"/>
    </font>
    <font>
      <vertAlign val="superscript"/>
      <sz val="11"/>
      <color theme="1"/>
      <name val="Verdana"/>
      <family val="2"/>
    </font>
    <font>
      <b/>
      <i/>
      <sz val="11"/>
      <color theme="1"/>
      <name val="Verdana"/>
      <family val="2"/>
    </font>
    <font>
      <b/>
      <sz val="18"/>
      <color theme="0"/>
      <name val="Verdana"/>
      <family val="2"/>
    </font>
    <font>
      <sz val="9"/>
      <color theme="1"/>
      <name val="Verdana"/>
      <family val="2"/>
    </font>
    <font>
      <sz val="11"/>
      <color theme="0"/>
      <name val="Calibri"/>
      <family val="2"/>
      <scheme val="minor"/>
    </font>
    <font>
      <sz val="11"/>
      <color theme="0"/>
      <name val="Verdana"/>
      <family val="2"/>
    </font>
    <font>
      <sz val="24"/>
      <color theme="0"/>
      <name val="Verdana"/>
      <family val="2"/>
    </font>
    <font>
      <b/>
      <sz val="11"/>
      <color theme="0"/>
      <name val="Verdana"/>
      <family val="2"/>
    </font>
    <font>
      <i/>
      <sz val="11"/>
      <color theme="0"/>
      <name val="Verdana"/>
      <family val="2"/>
    </font>
    <font>
      <b/>
      <sz val="12"/>
      <color theme="0"/>
      <name val="Verdana"/>
      <family val="2"/>
    </font>
    <font>
      <sz val="12"/>
      <color theme="0"/>
      <name val="Verdana"/>
      <family val="2"/>
    </font>
    <font>
      <i/>
      <sz val="12"/>
      <color theme="0"/>
      <name val="Verdana"/>
      <family val="2"/>
    </font>
    <font>
      <b/>
      <sz val="9"/>
      <name val="Verdana"/>
      <family val="2"/>
    </font>
    <font>
      <sz val="8"/>
      <name val="Calibri"/>
      <family val="2"/>
      <scheme val="minor"/>
    </font>
    <font>
      <b/>
      <sz val="8"/>
      <color indexed="10"/>
      <name val="RijksoverheidSansWebText Regula"/>
      <family val="2"/>
    </font>
    <font>
      <b/>
      <sz val="10"/>
      <color theme="1"/>
      <name val="RijksoverheidSansWebText Regula"/>
      <family val="2"/>
    </font>
    <font>
      <b/>
      <sz val="12"/>
      <color indexed="10"/>
      <name val="RijksoverheidSansWebText Regula"/>
      <family val="2"/>
    </font>
    <font>
      <sz val="8"/>
      <color theme="1"/>
      <name val="RijksoverheidSansWebText Regula"/>
      <family val="2"/>
    </font>
    <font>
      <b/>
      <sz val="12"/>
      <color theme="1"/>
      <name val="RijksoverheidSansWebText Regula"/>
      <family val="2"/>
    </font>
    <font>
      <sz val="10"/>
      <color indexed="8"/>
      <name val="RijksoverheidSansWebText Regula"/>
      <family val="2"/>
    </font>
    <font>
      <sz val="10"/>
      <color theme="1"/>
      <name val="RijksoverheidSansWebText Regula"/>
      <family val="2"/>
    </font>
    <font>
      <b/>
      <sz val="10"/>
      <name val="RijksoverheidSansWebText Regula"/>
      <family val="2"/>
    </font>
    <font>
      <sz val="11"/>
      <name val="RijksoverheidSansWebText Regula"/>
      <family val="2"/>
    </font>
    <font>
      <sz val="10"/>
      <name val="RijksoverheidSansWebText Regula"/>
      <family val="2"/>
    </font>
    <font>
      <sz val="12"/>
      <color theme="1"/>
      <name val="RijksoverheidSansWebText Regula"/>
      <family val="2"/>
    </font>
    <font>
      <sz val="11"/>
      <color theme="1"/>
      <name val="RijksoverheidSansWebText Regula"/>
      <family val="2"/>
    </font>
    <font>
      <b/>
      <sz val="18"/>
      <color indexed="10"/>
      <name val="RijksoverheidSansWebText Regula"/>
      <family val="2"/>
    </font>
    <font>
      <b/>
      <sz val="18"/>
      <color theme="1"/>
      <name val="RijksoverheidSansWebText Regula"/>
      <family val="2"/>
    </font>
    <font>
      <sz val="18"/>
      <color theme="1"/>
      <name val="RijksoverheidSansWebText Regula"/>
      <family val="2"/>
    </font>
    <font>
      <sz val="18"/>
      <color indexed="8"/>
      <name val="RijksoverheidSansWebText Regula"/>
      <family val="2"/>
    </font>
    <font>
      <b/>
      <sz val="12"/>
      <color theme="0"/>
      <name val="RijksoverheidSansWebText Regula"/>
      <family val="2"/>
    </font>
    <font>
      <b/>
      <sz val="14"/>
      <color theme="1"/>
      <name val="RijksoverheidSansWebText Regula"/>
      <family val="2"/>
    </font>
    <font>
      <b/>
      <sz val="8"/>
      <color theme="1"/>
      <name val="RijksoverheidSansWebText Regula"/>
      <family val="2"/>
    </font>
    <font>
      <sz val="8"/>
      <color indexed="8"/>
      <name val="RijksoverheidSansWebText Regula"/>
      <family val="2"/>
    </font>
    <font>
      <b/>
      <sz val="16"/>
      <color theme="0"/>
      <name val="RijksoverheidSansWebText Regula"/>
      <family val="2"/>
    </font>
    <font>
      <i/>
      <sz val="10"/>
      <color theme="1"/>
      <name val="RijksoverheidSansWebText Regula"/>
      <family val="2"/>
    </font>
    <font>
      <sz val="8"/>
      <name val="RijksoverheidSansWebText Regula"/>
      <family val="2"/>
    </font>
    <font>
      <b/>
      <sz val="8"/>
      <color theme="0"/>
      <name val="RijksoverheidSansWebText Regula"/>
      <family val="2"/>
    </font>
    <font>
      <b/>
      <u/>
      <sz val="10"/>
      <color theme="1"/>
      <name val="RijksoverheidSansWebText Regula"/>
      <family val="2"/>
    </font>
    <font>
      <b/>
      <vertAlign val="superscript"/>
      <sz val="12"/>
      <color theme="1"/>
      <name val="RijksoverheidSansWebText Regula"/>
      <family val="2"/>
    </font>
    <font>
      <b/>
      <vertAlign val="superscript"/>
      <sz val="10"/>
      <name val="RijksoverheidSansWebText Regula"/>
      <family val="2"/>
    </font>
    <font>
      <sz val="11"/>
      <color theme="0" tint="-0.14996795556505021"/>
      <name val="Calibri"/>
      <family val="2"/>
      <scheme val="minor"/>
    </font>
    <font>
      <sz val="11"/>
      <color theme="0" tint="-0.14996795556505021"/>
      <name val="Verdana"/>
      <family val="2"/>
    </font>
  </fonts>
  <fills count="10">
    <fill>
      <patternFill patternType="none"/>
    </fill>
    <fill>
      <patternFill patternType="gray125"/>
    </fill>
    <fill>
      <patternFill patternType="solid">
        <fgColor rgb="FF8FCAE7"/>
        <bgColor indexed="64"/>
      </patternFill>
    </fill>
    <fill>
      <patternFill patternType="solid">
        <fgColor indexed="43"/>
        <bgColor indexed="64"/>
      </patternFill>
    </fill>
    <fill>
      <patternFill patternType="solid">
        <fgColor rgb="FF92D050"/>
        <bgColor indexed="64"/>
      </patternFill>
    </fill>
    <fill>
      <patternFill patternType="solid">
        <fgColor theme="0"/>
        <bgColor indexed="64"/>
      </patternFill>
    </fill>
    <fill>
      <patternFill patternType="solid">
        <fgColor theme="6" tint="0.79998168889431442"/>
        <bgColor indexed="64"/>
      </patternFill>
    </fill>
    <fill>
      <patternFill patternType="solid">
        <fgColor rgb="FFF4F169"/>
        <bgColor indexed="64"/>
      </patternFill>
    </fill>
    <fill>
      <patternFill patternType="solid">
        <fgColor indexed="9"/>
        <bgColor indexed="64"/>
      </patternFill>
    </fill>
    <fill>
      <patternFill patternType="solid">
        <fgColor theme="6" tint="0.39997558519241921"/>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right/>
      <top/>
      <bottom style="thick">
        <color auto="1"/>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ck">
        <color auto="1"/>
      </right>
      <top style="thick">
        <color auto="1"/>
      </top>
      <bottom/>
      <diagonal/>
    </border>
    <border>
      <left/>
      <right style="thick">
        <color auto="1"/>
      </right>
      <top/>
      <bottom/>
      <diagonal/>
    </border>
    <border>
      <left/>
      <right style="thick">
        <color auto="1"/>
      </right>
      <top/>
      <bottom style="thick">
        <color auto="1"/>
      </bottom>
      <diagonal/>
    </border>
    <border>
      <left/>
      <right/>
      <top style="medium">
        <color indexed="64"/>
      </top>
      <bottom/>
      <diagonal/>
    </border>
    <border>
      <left/>
      <right style="thin">
        <color indexed="64"/>
      </right>
      <top style="medium">
        <color indexed="64"/>
      </top>
      <bottom/>
      <diagonal/>
    </border>
  </borders>
  <cellStyleXfs count="19">
    <xf numFmtId="0" fontId="0" fillId="0" borderId="0"/>
    <xf numFmtId="164" fontId="1" fillId="0" borderId="0" applyFont="0" applyFill="0" applyBorder="0" applyAlignment="0" applyProtection="0"/>
    <xf numFmtId="0" fontId="2" fillId="0" borderId="0"/>
    <xf numFmtId="166"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167" fontId="2"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0" fontId="26" fillId="0" borderId="0"/>
  </cellStyleXfs>
  <cellXfs count="319">
    <xf numFmtId="0" fontId="0" fillId="0" borderId="0" xfId="0"/>
    <xf numFmtId="3" fontId="20" fillId="7" borderId="4" xfId="0" quotePrefix="1" applyNumberFormat="1" applyFont="1" applyFill="1" applyBorder="1" applyAlignment="1" applyProtection="1">
      <alignment horizontal="right" vertical="center" wrapText="1"/>
      <protection locked="0"/>
    </xf>
    <xf numFmtId="165" fontId="10" fillId="3" borderId="4" xfId="2" applyNumberFormat="1" applyFont="1" applyFill="1" applyBorder="1" applyProtection="1">
      <protection locked="0"/>
    </xf>
    <xf numFmtId="0" fontId="12" fillId="0" borderId="0" xfId="2" applyFont="1" applyProtection="1"/>
    <xf numFmtId="0" fontId="12" fillId="8" borderId="0" xfId="2" applyFont="1" applyFill="1" applyBorder="1" applyProtection="1"/>
    <xf numFmtId="0" fontId="17" fillId="0" borderId="0" xfId="2" applyFont="1" applyProtection="1"/>
    <xf numFmtId="0" fontId="4" fillId="2" borderId="0" xfId="0" applyFont="1" applyFill="1" applyBorder="1" applyProtection="1"/>
    <xf numFmtId="165" fontId="7" fillId="2" borderId="0" xfId="0" applyNumberFormat="1" applyFont="1" applyFill="1" applyBorder="1" applyProtection="1"/>
    <xf numFmtId="165" fontId="3" fillId="2" borderId="0" xfId="0" applyNumberFormat="1" applyFont="1" applyFill="1" applyBorder="1" applyAlignment="1" applyProtection="1">
      <alignment horizontal="right"/>
    </xf>
    <xf numFmtId="165" fontId="3" fillId="2" borderId="0" xfId="0" applyNumberFormat="1" applyFont="1" applyFill="1" applyBorder="1" applyProtection="1"/>
    <xf numFmtId="0" fontId="17" fillId="0" borderId="0" xfId="2" applyFont="1" applyBorder="1" applyProtection="1"/>
    <xf numFmtId="0" fontId="5" fillId="2" borderId="0" xfId="0" applyFont="1" applyFill="1" applyBorder="1" applyProtection="1"/>
    <xf numFmtId="0" fontId="13" fillId="2" borderId="0" xfId="0" applyFont="1" applyFill="1" applyBorder="1" applyProtection="1"/>
    <xf numFmtId="0" fontId="7" fillId="2" borderId="0" xfId="0" applyFont="1" applyFill="1" applyAlignment="1" applyProtection="1"/>
    <xf numFmtId="0" fontId="10" fillId="0" borderId="0" xfId="2" applyFont="1" applyProtection="1"/>
    <xf numFmtId="0" fontId="3" fillId="2" borderId="0" xfId="0" applyFont="1" applyFill="1" applyBorder="1" applyProtection="1"/>
    <xf numFmtId="165" fontId="7" fillId="2" borderId="0" xfId="0" applyNumberFormat="1" applyFont="1" applyFill="1" applyBorder="1" applyAlignment="1" applyProtection="1">
      <alignment horizontal="right"/>
    </xf>
    <xf numFmtId="0" fontId="10" fillId="0" borderId="0" xfId="2" applyFont="1" applyBorder="1" applyProtection="1"/>
    <xf numFmtId="0" fontId="7" fillId="2" borderId="0" xfId="0" applyFont="1" applyFill="1" applyBorder="1" applyProtection="1"/>
    <xf numFmtId="0" fontId="11" fillId="0" borderId="6" xfId="2" applyFont="1" applyFill="1" applyBorder="1" applyProtection="1"/>
    <xf numFmtId="168" fontId="9" fillId="0" borderId="6" xfId="8" applyNumberFormat="1" applyFont="1" applyFill="1" applyBorder="1" applyProtection="1"/>
    <xf numFmtId="168" fontId="10" fillId="0" borderId="6" xfId="8" applyNumberFormat="1" applyFont="1" applyFill="1" applyBorder="1" applyAlignment="1" applyProtection="1">
      <alignment horizontal="center"/>
    </xf>
    <xf numFmtId="0" fontId="11" fillId="0" borderId="0" xfId="2" applyFont="1" applyFill="1" applyBorder="1" applyProtection="1"/>
    <xf numFmtId="165" fontId="10" fillId="0" borderId="0" xfId="2" applyNumberFormat="1" applyFont="1" applyFill="1" applyBorder="1" applyAlignment="1" applyProtection="1">
      <alignment horizontal="right"/>
    </xf>
    <xf numFmtId="0" fontId="10" fillId="0" borderId="0" xfId="2" applyFont="1" applyFill="1" applyBorder="1" applyAlignment="1" applyProtection="1">
      <alignment horizontal="right"/>
    </xf>
    <xf numFmtId="165" fontId="5" fillId="2" borderId="10" xfId="0" applyNumberFormat="1" applyFont="1" applyFill="1" applyBorder="1" applyProtection="1"/>
    <xf numFmtId="165" fontId="7" fillId="2" borderId="9" xfId="0" applyNumberFormat="1" applyFont="1" applyFill="1" applyBorder="1" applyProtection="1"/>
    <xf numFmtId="165" fontId="7" fillId="2" borderId="11" xfId="0" applyNumberFormat="1" applyFont="1" applyFill="1" applyBorder="1" applyProtection="1"/>
    <xf numFmtId="165" fontId="7" fillId="2" borderId="8" xfId="0" applyNumberFormat="1" applyFont="1" applyFill="1" applyBorder="1" applyAlignment="1" applyProtection="1">
      <alignment wrapText="1"/>
    </xf>
    <xf numFmtId="0" fontId="10" fillId="2" borderId="0" xfId="2" applyFont="1" applyFill="1" applyProtection="1"/>
    <xf numFmtId="0" fontId="10" fillId="2" borderId="12" xfId="2" applyFont="1" applyFill="1" applyBorder="1" applyProtection="1"/>
    <xf numFmtId="165" fontId="7" fillId="2" borderId="0" xfId="0" applyNumberFormat="1" applyFont="1" applyFill="1" applyBorder="1" applyAlignment="1" applyProtection="1">
      <alignment horizontal="right" wrapText="1"/>
    </xf>
    <xf numFmtId="165" fontId="7" fillId="2" borderId="12" xfId="0" applyNumberFormat="1" applyFont="1" applyFill="1" applyBorder="1" applyAlignment="1" applyProtection="1">
      <alignment horizontal="right"/>
    </xf>
    <xf numFmtId="165" fontId="10" fillId="0" borderId="0" xfId="2" applyNumberFormat="1" applyFont="1" applyProtection="1"/>
    <xf numFmtId="165" fontId="11" fillId="4" borderId="4" xfId="2" applyNumberFormat="1" applyFont="1" applyFill="1" applyBorder="1" applyAlignment="1" applyProtection="1">
      <alignment horizontal="right"/>
    </xf>
    <xf numFmtId="165" fontId="11" fillId="5" borderId="4" xfId="2" applyNumberFormat="1" applyFont="1" applyFill="1" applyBorder="1" applyAlignment="1" applyProtection="1">
      <alignment horizontal="right"/>
    </xf>
    <xf numFmtId="0" fontId="0" fillId="0" borderId="0" xfId="0" applyProtection="1"/>
    <xf numFmtId="0" fontId="3" fillId="2" borderId="0" xfId="0" applyFont="1" applyFill="1" applyProtection="1"/>
    <xf numFmtId="0" fontId="4" fillId="2" borderId="0" xfId="0" applyFont="1" applyFill="1" applyAlignment="1" applyProtection="1"/>
    <xf numFmtId="0" fontId="5" fillId="2" borderId="0" xfId="0" applyFont="1" applyFill="1" applyAlignment="1" applyProtection="1"/>
    <xf numFmtId="0" fontId="6" fillId="2" borderId="0" xfId="0" applyFont="1" applyFill="1" applyAlignment="1" applyProtection="1"/>
    <xf numFmtId="0" fontId="8" fillId="2" borderId="0" xfId="0" applyFont="1" applyFill="1" applyAlignment="1" applyProtection="1">
      <alignment horizontal="right" vertical="center"/>
    </xf>
    <xf numFmtId="0" fontId="9" fillId="2" borderId="0" xfId="0" applyFont="1" applyFill="1" applyProtection="1"/>
    <xf numFmtId="0" fontId="3" fillId="2" borderId="0" xfId="2" applyFont="1" applyFill="1" applyBorder="1" applyAlignment="1" applyProtection="1">
      <alignment horizontal="left" vertical="center"/>
    </xf>
    <xf numFmtId="0" fontId="14" fillId="0" borderId="7" xfId="2" applyFont="1" applyBorder="1" applyProtection="1"/>
    <xf numFmtId="0" fontId="10" fillId="0" borderId="7" xfId="2" applyFont="1" applyBorder="1" applyProtection="1"/>
    <xf numFmtId="0" fontId="14" fillId="0" borderId="0" xfId="2" applyFont="1" applyBorder="1" applyProtection="1"/>
    <xf numFmtId="0" fontId="5" fillId="2" borderId="1" xfId="2" applyFont="1" applyFill="1" applyBorder="1" applyAlignment="1" applyProtection="1">
      <alignment horizontal="left" vertical="center"/>
    </xf>
    <xf numFmtId="0" fontId="5" fillId="2" borderId="2" xfId="2" applyFont="1" applyFill="1" applyBorder="1" applyAlignment="1" applyProtection="1">
      <alignment horizontal="left" vertical="center"/>
    </xf>
    <xf numFmtId="0" fontId="14" fillId="2" borderId="3" xfId="2" applyFont="1" applyFill="1" applyBorder="1" applyAlignment="1" applyProtection="1">
      <alignment vertical="center"/>
    </xf>
    <xf numFmtId="0" fontId="3" fillId="0" borderId="0" xfId="2" applyFont="1" applyFill="1" applyBorder="1" applyAlignment="1" applyProtection="1">
      <alignment horizontal="left" vertical="center"/>
    </xf>
    <xf numFmtId="164" fontId="15" fillId="4" borderId="5" xfId="1" applyFont="1" applyFill="1" applyBorder="1" applyAlignment="1" applyProtection="1">
      <alignment vertical="center"/>
    </xf>
    <xf numFmtId="0" fontId="5" fillId="2" borderId="1" xfId="2" applyFont="1" applyFill="1" applyBorder="1" applyProtection="1"/>
    <xf numFmtId="0" fontId="7" fillId="2" borderId="2" xfId="2" applyFont="1" applyFill="1" applyBorder="1" applyProtection="1"/>
    <xf numFmtId="0" fontId="19" fillId="2" borderId="3" xfId="2" applyFont="1" applyFill="1" applyBorder="1" applyAlignment="1" applyProtection="1">
      <alignment horizontal="left" vertical="center"/>
    </xf>
    <xf numFmtId="0" fontId="10" fillId="0" borderId="0" xfId="2" applyFont="1" applyBorder="1" applyAlignment="1" applyProtection="1">
      <alignment vertical="center"/>
    </xf>
    <xf numFmtId="0" fontId="10" fillId="0" borderId="1" xfId="2" applyFont="1" applyBorder="1" applyProtection="1"/>
    <xf numFmtId="0" fontId="10" fillId="0" borderId="2" xfId="2" applyFont="1" applyBorder="1" applyProtection="1"/>
    <xf numFmtId="165" fontId="19" fillId="5" borderId="4" xfId="2" applyNumberFormat="1" applyFont="1" applyFill="1" applyBorder="1" applyAlignment="1" applyProtection="1">
      <alignment horizontal="right" vertical="center"/>
    </xf>
    <xf numFmtId="164" fontId="3" fillId="6" borderId="4" xfId="1" applyFont="1" applyFill="1" applyBorder="1" applyAlignment="1" applyProtection="1">
      <alignment horizontal="right" vertical="center"/>
    </xf>
    <xf numFmtId="164" fontId="10" fillId="0" borderId="0" xfId="1" applyFont="1" applyBorder="1" applyProtection="1"/>
    <xf numFmtId="164" fontId="10" fillId="0" borderId="0" xfId="1" applyFont="1" applyBorder="1" applyAlignment="1" applyProtection="1">
      <alignment vertical="center"/>
    </xf>
    <xf numFmtId="164" fontId="3" fillId="0" borderId="0" xfId="1" applyFont="1" applyFill="1" applyBorder="1" applyAlignment="1" applyProtection="1">
      <alignment horizontal="left" vertical="center"/>
    </xf>
    <xf numFmtId="0" fontId="10" fillId="0" borderId="3" xfId="2" applyFont="1" applyBorder="1" applyProtection="1"/>
    <xf numFmtId="0" fontId="14" fillId="0" borderId="0" xfId="2" applyFont="1" applyBorder="1" applyAlignment="1" applyProtection="1">
      <alignment vertical="center"/>
    </xf>
    <xf numFmtId="1" fontId="10" fillId="5" borderId="4" xfId="8" applyNumberFormat="1" applyFont="1" applyFill="1" applyBorder="1" applyAlignment="1" applyProtection="1">
      <alignment horizontal="right"/>
    </xf>
    <xf numFmtId="0" fontId="10" fillId="0" borderId="4" xfId="2" quotePrefix="1" applyFont="1" applyFill="1" applyBorder="1" applyProtection="1"/>
    <xf numFmtId="0" fontId="10" fillId="0" borderId="0" xfId="2" applyFont="1" applyAlignment="1" applyProtection="1">
      <alignment horizontal="left"/>
    </xf>
    <xf numFmtId="0" fontId="10" fillId="0" borderId="17" xfId="2" applyFont="1" applyBorder="1" applyProtection="1"/>
    <xf numFmtId="0" fontId="10" fillId="0" borderId="18" xfId="2" applyFont="1" applyBorder="1" applyProtection="1"/>
    <xf numFmtId="0" fontId="10" fillId="0" borderId="19" xfId="2" applyFont="1" applyBorder="1" applyProtection="1"/>
    <xf numFmtId="164" fontId="3" fillId="6" borderId="0" xfId="1" applyFont="1" applyFill="1" applyBorder="1" applyAlignment="1" applyProtection="1">
      <alignment horizontal="right" vertical="center"/>
      <protection locked="0"/>
    </xf>
    <xf numFmtId="44" fontId="43" fillId="3" borderId="4" xfId="11" applyFont="1" applyFill="1" applyBorder="1" applyAlignment="1" applyProtection="1">
      <alignment horizontal="right"/>
      <protection locked="0"/>
    </xf>
    <xf numFmtId="3" fontId="43" fillId="0" borderId="4" xfId="7" applyNumberFormat="1" applyFont="1" applyFill="1" applyBorder="1" applyAlignment="1" applyProtection="1"/>
    <xf numFmtId="168" fontId="42" fillId="0" borderId="4" xfId="7" applyNumberFormat="1" applyFont="1" applyFill="1" applyBorder="1" applyAlignment="1" applyProtection="1">
      <alignment horizontal="right"/>
      <protection locked="0"/>
    </xf>
    <xf numFmtId="175" fontId="43" fillId="0" borderId="16" xfId="7" applyNumberFormat="1" applyFont="1" applyFill="1" applyBorder="1" applyAlignment="1" applyProtection="1">
      <alignment horizontal="right"/>
    </xf>
    <xf numFmtId="176" fontId="43" fillId="3" borderId="4" xfId="13" applyNumberFormat="1" applyFont="1" applyFill="1" applyBorder="1" applyAlignment="1" applyProtection="1">
      <alignment horizontal="right"/>
      <protection locked="0"/>
    </xf>
    <xf numFmtId="44" fontId="43" fillId="9" borderId="4" xfId="11" applyFont="1" applyFill="1" applyBorder="1" applyAlignment="1" applyProtection="1">
      <alignment horizontal="center"/>
    </xf>
    <xf numFmtId="164" fontId="43" fillId="0" borderId="4" xfId="17" applyFont="1" applyFill="1" applyBorder="1" applyAlignment="1" applyProtection="1">
      <alignment horizontal="right"/>
    </xf>
    <xf numFmtId="0" fontId="54" fillId="2" borderId="0" xfId="0" applyFont="1" applyFill="1" applyAlignment="1" applyProtection="1"/>
    <xf numFmtId="0" fontId="42" fillId="3" borderId="16" xfId="0" applyFont="1" applyFill="1" applyBorder="1" applyAlignment="1" applyProtection="1">
      <alignment horizontal="left"/>
      <protection locked="0"/>
    </xf>
    <xf numFmtId="44" fontId="43" fillId="0" borderId="4" xfId="11" applyNumberFormat="1" applyFont="1" applyFill="1" applyBorder="1" applyAlignment="1" applyProtection="1"/>
    <xf numFmtId="165" fontId="38" fillId="2" borderId="8" xfId="0" applyNumberFormat="1" applyFont="1" applyFill="1" applyBorder="1" applyAlignment="1" applyProtection="1">
      <alignment horizontal="center"/>
    </xf>
    <xf numFmtId="165" fontId="38" fillId="2" borderId="0" xfId="0" applyNumberFormat="1" applyFont="1" applyFill="1" applyAlignment="1" applyProtection="1">
      <alignment horizontal="center"/>
    </xf>
    <xf numFmtId="165" fontId="38" fillId="2" borderId="0" xfId="0" applyNumberFormat="1" applyFont="1" applyFill="1" applyAlignment="1" applyProtection="1">
      <alignment horizontal="right"/>
    </xf>
    <xf numFmtId="165" fontId="38" fillId="2" borderId="12" xfId="0" applyNumberFormat="1" applyFont="1" applyFill="1" applyBorder="1" applyAlignment="1" applyProtection="1">
      <alignment horizontal="right" wrapText="1"/>
    </xf>
    <xf numFmtId="165" fontId="39" fillId="0" borderId="0" xfId="0" applyNumberFormat="1" applyFont="1" applyProtection="1"/>
    <xf numFmtId="0" fontId="38" fillId="0" borderId="0" xfId="0" applyFont="1" applyProtection="1"/>
    <xf numFmtId="0" fontId="40" fillId="0" borderId="0" xfId="0" applyFont="1" applyProtection="1"/>
    <xf numFmtId="0" fontId="37" fillId="0" borderId="0" xfId="0" applyFont="1" applyProtection="1"/>
    <xf numFmtId="0" fontId="43" fillId="2" borderId="8" xfId="0" applyFont="1" applyFill="1" applyBorder="1" applyAlignment="1" applyProtection="1">
      <alignment horizontal="left"/>
    </xf>
    <xf numFmtId="165" fontId="44" fillId="2" borderId="0" xfId="0" applyNumberFormat="1" applyFont="1" applyFill="1" applyAlignment="1" applyProtection="1">
      <alignment horizontal="center"/>
    </xf>
    <xf numFmtId="165" fontId="38" fillId="2" borderId="0" xfId="0" applyNumberFormat="1" applyFont="1" applyFill="1" applyAlignment="1" applyProtection="1">
      <alignment horizontal="center" wrapText="1"/>
    </xf>
    <xf numFmtId="165" fontId="44" fillId="2" borderId="0" xfId="0" applyNumberFormat="1" applyFont="1" applyFill="1" applyAlignment="1" applyProtection="1">
      <alignment horizontal="right"/>
    </xf>
    <xf numFmtId="165" fontId="38" fillId="2" borderId="12" xfId="0" applyNumberFormat="1" applyFont="1" applyFill="1" applyBorder="1" applyAlignment="1" applyProtection="1">
      <alignment horizontal="right"/>
    </xf>
    <xf numFmtId="0" fontId="38" fillId="2" borderId="8" xfId="0" applyFont="1" applyFill="1" applyBorder="1" applyAlignment="1" applyProtection="1">
      <alignment horizontal="right"/>
    </xf>
    <xf numFmtId="49" fontId="38" fillId="2" borderId="12" xfId="0" applyNumberFormat="1" applyFont="1" applyFill="1" applyBorder="1" applyAlignment="1" applyProtection="1">
      <alignment horizontal="right"/>
    </xf>
    <xf numFmtId="0" fontId="38" fillId="2" borderId="13" xfId="0" applyFont="1" applyFill="1" applyBorder="1" applyAlignment="1" applyProtection="1">
      <alignment horizontal="right"/>
    </xf>
    <xf numFmtId="165" fontId="44" fillId="2" borderId="13" xfId="0" applyNumberFormat="1" applyFont="1" applyFill="1" applyBorder="1" applyAlignment="1" applyProtection="1">
      <alignment horizontal="center"/>
    </xf>
    <xf numFmtId="165" fontId="44" fillId="2" borderId="14" xfId="0" applyNumberFormat="1" applyFont="1" applyFill="1" applyBorder="1" applyAlignment="1" applyProtection="1">
      <alignment horizontal="center"/>
    </xf>
    <xf numFmtId="165" fontId="44" fillId="2" borderId="15" xfId="0" applyNumberFormat="1" applyFont="1" applyFill="1" applyBorder="1" applyAlignment="1" applyProtection="1">
      <alignment horizontal="right"/>
    </xf>
    <xf numFmtId="165" fontId="44" fillId="2" borderId="0" xfId="0" applyNumberFormat="1" applyFont="1" applyFill="1" applyAlignment="1" applyProtection="1">
      <alignment horizontal="right" wrapText="1"/>
    </xf>
    <xf numFmtId="165" fontId="38" fillId="2" borderId="14" xfId="0" applyNumberFormat="1" applyFont="1" applyFill="1" applyBorder="1" applyAlignment="1" applyProtection="1">
      <alignment horizontal="right"/>
    </xf>
    <xf numFmtId="3" fontId="40" fillId="0" borderId="0" xfId="0" applyNumberFormat="1" applyFont="1" applyProtection="1"/>
    <xf numFmtId="0" fontId="43" fillId="0" borderId="16" xfId="0" applyFont="1" applyBorder="1" applyAlignment="1" applyProtection="1">
      <alignment horizontal="right"/>
    </xf>
    <xf numFmtId="0" fontId="43" fillId="5" borderId="0" xfId="0" applyFont="1" applyFill="1" applyAlignment="1" applyProtection="1">
      <alignment horizontal="center"/>
    </xf>
    <xf numFmtId="0" fontId="40" fillId="0" borderId="4" xfId="0" applyFont="1" applyBorder="1" applyAlignment="1" applyProtection="1">
      <alignment horizontal="right"/>
    </xf>
    <xf numFmtId="0" fontId="43" fillId="0" borderId="4" xfId="0" applyFont="1" applyBorder="1" applyAlignment="1" applyProtection="1">
      <alignment horizontal="right"/>
    </xf>
    <xf numFmtId="0" fontId="46" fillId="0" borderId="4" xfId="0" applyFont="1" applyBorder="1" applyAlignment="1" applyProtection="1">
      <alignment horizontal="right"/>
    </xf>
    <xf numFmtId="0" fontId="38" fillId="4" borderId="4" xfId="0" applyFont="1" applyFill="1" applyBorder="1" applyAlignment="1" applyProtection="1">
      <alignment horizontal="right"/>
    </xf>
    <xf numFmtId="0" fontId="43" fillId="0" borderId="0" xfId="0" applyFont="1" applyProtection="1"/>
    <xf numFmtId="44" fontId="40" fillId="0" borderId="0" xfId="0" applyNumberFormat="1" applyFont="1" applyProtection="1"/>
    <xf numFmtId="165" fontId="47" fillId="0" borderId="0" xfId="0" applyNumberFormat="1" applyFont="1" applyProtection="1"/>
    <xf numFmtId="0" fontId="39" fillId="0" borderId="0" xfId="0" applyFont="1" applyProtection="1"/>
    <xf numFmtId="1" fontId="41" fillId="2" borderId="4" xfId="0" applyNumberFormat="1" applyFont="1" applyFill="1" applyBorder="1" applyAlignment="1" applyProtection="1">
      <alignment horizontal="right"/>
    </xf>
    <xf numFmtId="1" fontId="41" fillId="2" borderId="3" xfId="0" applyNumberFormat="1" applyFont="1" applyFill="1" applyBorder="1" applyAlignment="1" applyProtection="1">
      <alignment horizontal="right"/>
    </xf>
    <xf numFmtId="0" fontId="41" fillId="0" borderId="0" xfId="0" applyFont="1" applyProtection="1"/>
    <xf numFmtId="0" fontId="47" fillId="0" borderId="0" xfId="0" applyFont="1" applyProtection="1"/>
    <xf numFmtId="169" fontId="43" fillId="5" borderId="4" xfId="7" applyNumberFormat="1" applyFont="1" applyFill="1" applyBorder="1" applyAlignment="1" applyProtection="1">
      <alignment horizontal="right"/>
    </xf>
    <xf numFmtId="44" fontId="43" fillId="9" borderId="5" xfId="0" applyNumberFormat="1" applyFont="1" applyFill="1" applyBorder="1" applyProtection="1"/>
    <xf numFmtId="1" fontId="46" fillId="0" borderId="6" xfId="0" applyNumberFormat="1" applyFont="1" applyBorder="1" applyProtection="1"/>
    <xf numFmtId="1" fontId="59" fillId="0" borderId="6" xfId="0" applyNumberFormat="1" applyFont="1" applyBorder="1" applyProtection="1"/>
    <xf numFmtId="1" fontId="59" fillId="0" borderId="6" xfId="0" applyNumberFormat="1" applyFont="1" applyBorder="1" applyAlignment="1" applyProtection="1">
      <alignment horizontal="right"/>
    </xf>
    <xf numFmtId="1" fontId="46" fillId="0" borderId="0" xfId="0" applyNumberFormat="1" applyFont="1" applyProtection="1"/>
    <xf numFmtId="1" fontId="59" fillId="0" borderId="0" xfId="0" applyNumberFormat="1" applyFont="1" applyProtection="1"/>
    <xf numFmtId="1" fontId="59" fillId="0" borderId="0" xfId="0" applyNumberFormat="1" applyFont="1" applyAlignment="1" applyProtection="1">
      <alignment horizontal="right"/>
    </xf>
    <xf numFmtId="0" fontId="48" fillId="0" borderId="0" xfId="0" applyFont="1" applyProtection="1"/>
    <xf numFmtId="165" fontId="48" fillId="0" borderId="0" xfId="0" applyNumberFormat="1" applyFont="1" applyProtection="1"/>
    <xf numFmtId="0" fontId="41" fillId="2" borderId="10" xfId="0" applyFont="1" applyFill="1" applyBorder="1" applyAlignment="1" applyProtection="1">
      <alignment horizontal="left"/>
    </xf>
    <xf numFmtId="0" fontId="38" fillId="2" borderId="9" xfId="0" applyFont="1" applyFill="1" applyBorder="1" applyAlignment="1" applyProtection="1">
      <alignment horizontal="right"/>
    </xf>
    <xf numFmtId="165" fontId="38" fillId="2" borderId="9" xfId="0" applyNumberFormat="1" applyFont="1" applyFill="1" applyBorder="1" applyAlignment="1" applyProtection="1">
      <alignment horizontal="center"/>
    </xf>
    <xf numFmtId="165" fontId="38" fillId="2" borderId="11" xfId="0" applyNumberFormat="1" applyFont="1" applyFill="1" applyBorder="1" applyAlignment="1" applyProtection="1">
      <alignment horizontal="center"/>
    </xf>
    <xf numFmtId="165" fontId="38" fillId="2" borderId="12" xfId="0" applyNumberFormat="1" applyFont="1" applyFill="1" applyBorder="1" applyAlignment="1" applyProtection="1">
      <alignment horizontal="center"/>
    </xf>
    <xf numFmtId="165" fontId="38" fillId="2" borderId="15" xfId="0" applyNumberFormat="1" applyFont="1" applyFill="1" applyBorder="1" applyAlignment="1" applyProtection="1">
      <alignment horizontal="center"/>
    </xf>
    <xf numFmtId="168" fontId="42" fillId="5" borderId="4" xfId="7" applyNumberFormat="1" applyFont="1" applyFill="1" applyBorder="1" applyAlignment="1" applyProtection="1">
      <alignment horizontal="left"/>
    </xf>
    <xf numFmtId="168" fontId="42" fillId="0" borderId="4" xfId="7" applyNumberFormat="1" applyFont="1" applyFill="1" applyBorder="1" applyAlignment="1" applyProtection="1">
      <alignment horizontal="left"/>
    </xf>
    <xf numFmtId="0" fontId="38" fillId="2" borderId="1" xfId="0" applyFont="1" applyFill="1" applyBorder="1" applyAlignment="1" applyProtection="1">
      <alignment vertical="center"/>
    </xf>
    <xf numFmtId="0" fontId="41" fillId="2" borderId="2" xfId="0" applyFont="1" applyFill="1" applyBorder="1" applyProtection="1"/>
    <xf numFmtId="165" fontId="38" fillId="2" borderId="2" xfId="0" applyNumberFormat="1" applyFont="1" applyFill="1" applyBorder="1" applyAlignment="1" applyProtection="1">
      <alignment horizontal="right"/>
    </xf>
    <xf numFmtId="44" fontId="38" fillId="4" borderId="5" xfId="0" applyNumberFormat="1" applyFont="1" applyFill="1" applyBorder="1" applyProtection="1"/>
    <xf numFmtId="177" fontId="38" fillId="0" borderId="0" xfId="0" applyNumberFormat="1" applyFont="1" applyProtection="1"/>
    <xf numFmtId="1" fontId="46" fillId="0" borderId="8" xfId="0" applyNumberFormat="1" applyFont="1" applyBorder="1" applyProtection="1"/>
    <xf numFmtId="0" fontId="41" fillId="2" borderId="10" xfId="0" applyFont="1" applyFill="1" applyBorder="1" applyProtection="1"/>
    <xf numFmtId="17" fontId="43" fillId="2" borderId="9" xfId="0" quotePrefix="1" applyNumberFormat="1" applyFont="1" applyFill="1" applyBorder="1" applyAlignment="1" applyProtection="1">
      <alignment horizontal="left"/>
    </xf>
    <xf numFmtId="0" fontId="43" fillId="2" borderId="13" xfId="0" applyFont="1" applyFill="1" applyBorder="1" applyAlignment="1" applyProtection="1">
      <alignment horizontal="left"/>
    </xf>
    <xf numFmtId="0" fontId="38" fillId="2" borderId="15" xfId="0" applyFont="1" applyFill="1" applyBorder="1" applyProtection="1"/>
    <xf numFmtId="165" fontId="43" fillId="2" borderId="15" xfId="0" applyNumberFormat="1" applyFont="1" applyFill="1" applyBorder="1" applyProtection="1"/>
    <xf numFmtId="165" fontId="43" fillId="2" borderId="15" xfId="0" applyNumberFormat="1" applyFont="1" applyFill="1" applyBorder="1" applyAlignment="1" applyProtection="1">
      <alignment horizontal="right"/>
    </xf>
    <xf numFmtId="174" fontId="43" fillId="3" borderId="8" xfId="7" applyNumberFormat="1" applyFont="1" applyFill="1" applyBorder="1" applyAlignment="1" applyProtection="1">
      <alignment vertical="top"/>
    </xf>
    <xf numFmtId="174" fontId="43" fillId="3" borderId="0" xfId="7" applyNumberFormat="1" applyFont="1" applyFill="1" applyBorder="1" applyAlignment="1" applyProtection="1">
      <alignment vertical="top"/>
    </xf>
    <xf numFmtId="174" fontId="43" fillId="3" borderId="13" xfId="7" applyNumberFormat="1" applyFont="1" applyFill="1" applyBorder="1" applyAlignment="1" applyProtection="1">
      <alignment vertical="top"/>
    </xf>
    <xf numFmtId="174" fontId="43" fillId="3" borderId="15" xfId="7" applyNumberFormat="1" applyFont="1" applyFill="1" applyBorder="1" applyAlignment="1" applyProtection="1">
      <alignment vertical="top"/>
    </xf>
    <xf numFmtId="0" fontId="46" fillId="0" borderId="0" xfId="0" applyFont="1" applyProtection="1"/>
    <xf numFmtId="165" fontId="48" fillId="0" borderId="0" xfId="0" applyNumberFormat="1" applyFont="1" applyAlignment="1" applyProtection="1">
      <alignment horizontal="right"/>
    </xf>
    <xf numFmtId="49" fontId="43" fillId="0" borderId="4" xfId="0" applyNumberFormat="1" applyFont="1" applyBorder="1" applyAlignment="1" applyProtection="1">
      <alignment horizontal="center"/>
    </xf>
    <xf numFmtId="0" fontId="41" fillId="2" borderId="10" xfId="0" applyFont="1" applyFill="1" applyBorder="1" applyAlignment="1" applyProtection="1">
      <alignment horizontal="left" vertical="center"/>
    </xf>
    <xf numFmtId="165" fontId="43" fillId="2" borderId="9" xfId="0" applyNumberFormat="1" applyFont="1" applyFill="1" applyBorder="1" applyAlignment="1" applyProtection="1">
      <alignment horizontal="right"/>
    </xf>
    <xf numFmtId="165" fontId="43" fillId="2" borderId="11" xfId="0" applyNumberFormat="1" applyFont="1" applyFill="1" applyBorder="1" applyAlignment="1" applyProtection="1">
      <alignment horizontal="right"/>
    </xf>
    <xf numFmtId="0" fontId="38" fillId="2" borderId="8" xfId="0" applyFont="1" applyFill="1" applyBorder="1" applyProtection="1"/>
    <xf numFmtId="1" fontId="38" fillId="2" borderId="0" xfId="0" applyNumberFormat="1" applyFont="1" applyFill="1" applyAlignment="1" applyProtection="1">
      <alignment horizontal="right"/>
    </xf>
    <xf numFmtId="1" fontId="38" fillId="2" borderId="12" xfId="0" applyNumberFormat="1" applyFont="1" applyFill="1" applyBorder="1" applyAlignment="1" applyProtection="1">
      <alignment horizontal="right"/>
    </xf>
    <xf numFmtId="0" fontId="61" fillId="2" borderId="8" xfId="0" applyFont="1" applyFill="1" applyBorder="1" applyAlignment="1" applyProtection="1">
      <alignment horizontal="left"/>
    </xf>
    <xf numFmtId="0" fontId="38" fillId="2" borderId="15" xfId="0" applyFont="1" applyFill="1" applyBorder="1" applyAlignment="1" applyProtection="1">
      <alignment horizontal="right"/>
    </xf>
    <xf numFmtId="0" fontId="38" fillId="2" borderId="14" xfId="0" applyFont="1" applyFill="1" applyBorder="1" applyAlignment="1" applyProtection="1">
      <alignment horizontal="right"/>
    </xf>
    <xf numFmtId="0" fontId="43" fillId="2" borderId="16" xfId="0" applyFont="1" applyFill="1" applyBorder="1" applyAlignment="1" applyProtection="1">
      <alignment horizontal="right"/>
    </xf>
    <xf numFmtId="9" fontId="59" fillId="0" borderId="6" xfId="13" applyFont="1" applyFill="1" applyBorder="1" applyProtection="1"/>
    <xf numFmtId="165" fontId="38" fillId="2" borderId="9" xfId="0" applyNumberFormat="1" applyFont="1" applyFill="1" applyBorder="1" applyAlignment="1" applyProtection="1">
      <alignment horizontal="right"/>
    </xf>
    <xf numFmtId="0" fontId="38" fillId="2" borderId="8" xfId="0" applyFont="1" applyFill="1" applyBorder="1" applyAlignment="1" applyProtection="1">
      <alignment horizontal="left"/>
    </xf>
    <xf numFmtId="165" fontId="39" fillId="0" borderId="0" xfId="0" applyNumberFormat="1" applyFont="1" applyAlignment="1" applyProtection="1">
      <alignment horizontal="right"/>
    </xf>
    <xf numFmtId="0" fontId="49" fillId="0" borderId="0" xfId="0" applyFont="1" applyProtection="1"/>
    <xf numFmtId="1" fontId="50" fillId="2" borderId="0" xfId="0" applyNumberFormat="1" applyFont="1" applyFill="1" applyProtection="1"/>
    <xf numFmtId="0" fontId="50" fillId="2" borderId="0" xfId="0" applyFont="1" applyFill="1" applyProtection="1"/>
    <xf numFmtId="165" fontId="50" fillId="2" borderId="0" xfId="0" applyNumberFormat="1" applyFont="1" applyFill="1" applyProtection="1"/>
    <xf numFmtId="165" fontId="50" fillId="2" borderId="0" xfId="0" applyNumberFormat="1" applyFont="1" applyFill="1" applyAlignment="1" applyProtection="1">
      <alignment horizontal="right"/>
    </xf>
    <xf numFmtId="1" fontId="51" fillId="2" borderId="0" xfId="0" applyNumberFormat="1" applyFont="1" applyFill="1" applyProtection="1"/>
    <xf numFmtId="165" fontId="49" fillId="0" borderId="0" xfId="0" applyNumberFormat="1" applyFont="1" applyProtection="1"/>
    <xf numFmtId="0" fontId="52" fillId="0" borderId="0" xfId="0" applyFont="1" applyProtection="1"/>
    <xf numFmtId="0" fontId="53" fillId="0" borderId="0" xfId="0" applyFont="1" applyProtection="1"/>
    <xf numFmtId="165" fontId="55" fillId="2" borderId="0" xfId="0" applyNumberFormat="1" applyFont="1" applyFill="1" applyProtection="1"/>
    <xf numFmtId="165" fontId="55" fillId="2" borderId="0" xfId="0" applyNumberFormat="1" applyFont="1" applyFill="1" applyAlignment="1" applyProtection="1">
      <alignment horizontal="right"/>
    </xf>
    <xf numFmtId="0" fontId="56" fillId="0" borderId="0" xfId="0" applyFont="1" applyProtection="1"/>
    <xf numFmtId="0" fontId="57" fillId="2" borderId="0" xfId="0" applyFont="1" applyFill="1" applyProtection="1"/>
    <xf numFmtId="0" fontId="38" fillId="2" borderId="0" xfId="0" applyFont="1" applyFill="1" applyProtection="1"/>
    <xf numFmtId="0" fontId="58" fillId="2" borderId="0" xfId="0" applyFont="1" applyFill="1" applyProtection="1"/>
    <xf numFmtId="3" fontId="55" fillId="2" borderId="0" xfId="0" applyNumberFormat="1" applyFont="1" applyFill="1" applyAlignment="1" applyProtection="1">
      <alignment horizontal="right"/>
    </xf>
    <xf numFmtId="1" fontId="55" fillId="2" borderId="0" xfId="0" applyNumberFormat="1" applyFont="1" applyFill="1" applyAlignment="1" applyProtection="1">
      <alignment horizontal="right"/>
    </xf>
    <xf numFmtId="0" fontId="44" fillId="0" borderId="0" xfId="0" applyFont="1" applyProtection="1"/>
    <xf numFmtId="165" fontId="59" fillId="0" borderId="0" xfId="0" applyNumberFormat="1" applyFont="1" applyProtection="1"/>
    <xf numFmtId="165" fontId="59" fillId="0" borderId="0" xfId="0" applyNumberFormat="1" applyFont="1" applyAlignment="1" applyProtection="1">
      <alignment horizontal="right"/>
    </xf>
    <xf numFmtId="165" fontId="41" fillId="2" borderId="10" xfId="0" applyNumberFormat="1" applyFont="1" applyFill="1" applyBorder="1" applyAlignment="1" applyProtection="1">
      <alignment vertical="center"/>
    </xf>
    <xf numFmtId="165" fontId="60" fillId="2" borderId="9" xfId="0" applyNumberFormat="1" applyFont="1" applyFill="1" applyBorder="1" applyProtection="1"/>
    <xf numFmtId="165" fontId="60" fillId="2" borderId="11" xfId="0" applyNumberFormat="1" applyFont="1" applyFill="1" applyBorder="1" applyProtection="1"/>
    <xf numFmtId="0" fontId="38" fillId="2" borderId="13" xfId="0" applyFont="1" applyFill="1" applyBorder="1" applyProtection="1"/>
    <xf numFmtId="165" fontId="38" fillId="2" borderId="0" xfId="0" applyNumberFormat="1" applyFont="1" applyFill="1" applyProtection="1"/>
    <xf numFmtId="165" fontId="38" fillId="2" borderId="14" xfId="0" applyNumberFormat="1" applyFont="1" applyFill="1" applyBorder="1" applyProtection="1"/>
    <xf numFmtId="0" fontId="10" fillId="0" borderId="0" xfId="2" applyFont="1" applyBorder="1" applyAlignment="1" applyProtection="1">
      <alignment horizontal="right" vertical="center"/>
    </xf>
    <xf numFmtId="0" fontId="0" fillId="0" borderId="0" xfId="0" applyProtection="1">
      <protection hidden="1"/>
    </xf>
    <xf numFmtId="170" fontId="20" fillId="0" borderId="3" xfId="0" applyNumberFormat="1" applyFont="1" applyBorder="1" applyAlignment="1" applyProtection="1">
      <alignment horizontal="left" vertical="center"/>
      <protection hidden="1"/>
    </xf>
    <xf numFmtId="0" fontId="20" fillId="0" borderId="1" xfId="13" applyNumberFormat="1" applyFont="1" applyBorder="1" applyAlignment="1" applyProtection="1">
      <alignment vertical="center"/>
      <protection hidden="1"/>
    </xf>
    <xf numFmtId="0" fontId="16" fillId="0" borderId="4" xfId="0" applyFont="1" applyBorder="1" applyAlignment="1" applyProtection="1">
      <alignment horizontal="right" vertical="center"/>
      <protection hidden="1"/>
    </xf>
    <xf numFmtId="0" fontId="16" fillId="0" borderId="0" xfId="0" applyFont="1" applyProtection="1">
      <protection hidden="1"/>
    </xf>
    <xf numFmtId="0" fontId="16" fillId="0" borderId="0" xfId="0" applyFont="1" applyAlignment="1" applyProtection="1">
      <alignment wrapText="1"/>
      <protection hidden="1"/>
    </xf>
    <xf numFmtId="1" fontId="22" fillId="0" borderId="6" xfId="0" applyNumberFormat="1" applyFont="1" applyBorder="1" applyProtection="1">
      <protection hidden="1"/>
    </xf>
    <xf numFmtId="1" fontId="18" fillId="0" borderId="6" xfId="0" applyNumberFormat="1" applyFont="1" applyBorder="1" applyProtection="1">
      <protection hidden="1"/>
    </xf>
    <xf numFmtId="1" fontId="18" fillId="0" borderId="6" xfId="0" applyNumberFormat="1" applyFont="1" applyBorder="1" applyAlignment="1" applyProtection="1">
      <alignment horizontal="right"/>
      <protection hidden="1"/>
    </xf>
    <xf numFmtId="1" fontId="10" fillId="0" borderId="6" xfId="0" applyNumberFormat="1" applyFont="1" applyBorder="1" applyProtection="1">
      <protection hidden="1"/>
    </xf>
    <xf numFmtId="0" fontId="18" fillId="0" borderId="0" xfId="0" applyFont="1" applyProtection="1">
      <protection hidden="1"/>
    </xf>
    <xf numFmtId="0" fontId="16" fillId="0" borderId="0" xfId="0" applyFont="1" applyAlignment="1" applyProtection="1">
      <alignment wrapText="1"/>
      <protection locked="0"/>
    </xf>
    <xf numFmtId="0" fontId="16" fillId="0" borderId="0" xfId="0" applyFont="1" applyProtection="1">
      <protection locked="0"/>
    </xf>
    <xf numFmtId="170" fontId="20" fillId="0" borderId="1" xfId="0" applyNumberFormat="1" applyFont="1" applyBorder="1" applyAlignment="1" applyProtection="1">
      <alignment horizontal="right" vertical="center"/>
      <protection hidden="1"/>
    </xf>
    <xf numFmtId="3" fontId="16" fillId="0" borderId="4" xfId="0" applyNumberFormat="1" applyFont="1" applyBorder="1" applyAlignment="1" applyProtection="1">
      <alignment horizontal="right" vertical="center"/>
      <protection hidden="1"/>
    </xf>
    <xf numFmtId="0" fontId="20" fillId="0" borderId="0" xfId="0" applyFont="1" applyProtection="1">
      <protection hidden="1"/>
    </xf>
    <xf numFmtId="0" fontId="21" fillId="2" borderId="9" xfId="0" applyFont="1" applyFill="1" applyBorder="1" applyAlignment="1" applyProtection="1">
      <alignment horizontal="right" vertical="center" wrapText="1"/>
      <protection hidden="1"/>
    </xf>
    <xf numFmtId="0" fontId="20" fillId="0" borderId="0" xfId="10" applyFont="1" applyAlignment="1" applyProtection="1">
      <alignment horizontal="left" vertical="center"/>
      <protection hidden="1"/>
    </xf>
    <xf numFmtId="0" fontId="23" fillId="0" borderId="0" xfId="0" applyFont="1" applyAlignment="1" applyProtection="1">
      <alignment horizontal="right" vertical="center"/>
      <protection hidden="1"/>
    </xf>
    <xf numFmtId="0" fontId="20" fillId="0" borderId="8" xfId="10" applyFont="1" applyBorder="1" applyAlignment="1" applyProtection="1">
      <alignment vertical="center"/>
      <protection hidden="1"/>
    </xf>
    <xf numFmtId="0" fontId="20" fillId="0" borderId="3" xfId="10" applyFont="1" applyBorder="1" applyAlignment="1" applyProtection="1">
      <alignment vertical="center"/>
      <protection hidden="1"/>
    </xf>
    <xf numFmtId="0" fontId="19" fillId="0" borderId="2" xfId="10" applyFont="1" applyBorder="1" applyAlignment="1" applyProtection="1">
      <alignment vertical="center"/>
      <protection hidden="1"/>
    </xf>
    <xf numFmtId="0" fontId="23" fillId="0" borderId="1" xfId="0" applyFont="1" applyBorder="1" applyAlignment="1" applyProtection="1">
      <alignment horizontal="right" vertical="center"/>
      <protection hidden="1"/>
    </xf>
    <xf numFmtId="171" fontId="24" fillId="0" borderId="4" xfId="0" applyNumberFormat="1" applyFont="1" applyBorder="1" applyAlignment="1" applyProtection="1">
      <alignment horizontal="right" vertical="center"/>
      <protection hidden="1"/>
    </xf>
    <xf numFmtId="0" fontId="16" fillId="0" borderId="1" xfId="0" applyFont="1" applyBorder="1" applyAlignment="1" applyProtection="1">
      <alignment horizontal="center" vertical="center"/>
      <protection hidden="1"/>
    </xf>
    <xf numFmtId="0" fontId="16" fillId="0" borderId="3" xfId="0" applyFont="1" applyBorder="1" applyAlignment="1" applyProtection="1">
      <alignment horizontal="right" vertical="center"/>
      <protection hidden="1"/>
    </xf>
    <xf numFmtId="3" fontId="20" fillId="5" borderId="4" xfId="0" quotePrefix="1" applyNumberFormat="1" applyFont="1" applyFill="1" applyBorder="1" applyAlignment="1" applyProtection="1">
      <alignment horizontal="right" vertical="center" wrapText="1"/>
      <protection hidden="1"/>
    </xf>
    <xf numFmtId="0" fontId="21" fillId="2" borderId="3" xfId="0" applyFont="1" applyFill="1" applyBorder="1" applyAlignment="1" applyProtection="1">
      <alignment horizontal="right" vertical="center" wrapText="1"/>
      <protection hidden="1"/>
    </xf>
    <xf numFmtId="172" fontId="20" fillId="4" borderId="4" xfId="1" quotePrefix="1" applyNumberFormat="1" applyFont="1" applyFill="1" applyBorder="1" applyAlignment="1" applyProtection="1">
      <alignment horizontal="right" vertical="center" wrapText="1"/>
      <protection hidden="1"/>
    </xf>
    <xf numFmtId="164" fontId="18" fillId="0" borderId="0" xfId="1" applyFont="1" applyAlignment="1" applyProtection="1">
      <alignment horizontal="left"/>
      <protection hidden="1"/>
    </xf>
    <xf numFmtId="0" fontId="16" fillId="2" borderId="0" xfId="0" applyFont="1" applyFill="1" applyProtection="1">
      <protection hidden="1"/>
    </xf>
    <xf numFmtId="0" fontId="3" fillId="2" borderId="0" xfId="0" applyFont="1" applyFill="1" applyProtection="1">
      <protection hidden="1"/>
    </xf>
    <xf numFmtId="0" fontId="21" fillId="2" borderId="0" xfId="0" applyFont="1" applyFill="1" applyAlignment="1" applyProtection="1">
      <alignment vertical="center"/>
      <protection hidden="1"/>
    </xf>
    <xf numFmtId="0" fontId="25"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0" fontId="27" fillId="5" borderId="0" xfId="0" applyFont="1" applyFill="1" applyProtection="1">
      <protection hidden="1"/>
    </xf>
    <xf numFmtId="0" fontId="28" fillId="5" borderId="0" xfId="0" applyFont="1" applyFill="1" applyProtection="1">
      <protection hidden="1"/>
    </xf>
    <xf numFmtId="0" fontId="28" fillId="5" borderId="0" xfId="0" applyFont="1" applyFill="1" applyAlignment="1" applyProtection="1">
      <alignment wrapText="1"/>
      <protection hidden="1"/>
    </xf>
    <xf numFmtId="0" fontId="30" fillId="5" borderId="0" xfId="0" applyFont="1" applyFill="1" applyAlignment="1" applyProtection="1">
      <alignment horizontal="left" vertical="center"/>
      <protection hidden="1"/>
    </xf>
    <xf numFmtId="0" fontId="28" fillId="5" borderId="0" xfId="0" applyFont="1" applyFill="1" applyAlignment="1" applyProtection="1">
      <alignment horizontal="center" vertical="center"/>
      <protection hidden="1"/>
    </xf>
    <xf numFmtId="164" fontId="28" fillId="5" borderId="0" xfId="1" applyFont="1" applyFill="1" applyBorder="1" applyAlignment="1" applyProtection="1">
      <alignment horizontal="right" vertical="center" wrapText="1"/>
      <protection hidden="1"/>
    </xf>
    <xf numFmtId="170" fontId="28" fillId="5" borderId="0" xfId="0" applyNumberFormat="1" applyFont="1" applyFill="1" applyAlignment="1" applyProtection="1">
      <alignment horizontal="right" vertical="center" wrapText="1"/>
      <protection hidden="1"/>
    </xf>
    <xf numFmtId="171" fontId="31" fillId="5" borderId="0" xfId="0" applyNumberFormat="1" applyFont="1" applyFill="1" applyAlignment="1" applyProtection="1">
      <alignment horizontal="right" vertical="center"/>
      <protection hidden="1"/>
    </xf>
    <xf numFmtId="1" fontId="31" fillId="5" borderId="0" xfId="0" applyNumberFormat="1" applyFont="1" applyFill="1" applyAlignment="1" applyProtection="1">
      <alignment horizontal="right" vertical="center"/>
      <protection hidden="1"/>
    </xf>
    <xf numFmtId="0" fontId="32" fillId="5" borderId="0" xfId="0" applyFont="1" applyFill="1" applyAlignment="1" applyProtection="1">
      <alignment vertical="center"/>
      <protection hidden="1"/>
    </xf>
    <xf numFmtId="0" fontId="33" fillId="5" borderId="0" xfId="0" applyFont="1" applyFill="1" applyAlignment="1" applyProtection="1">
      <alignment vertical="center"/>
      <protection hidden="1"/>
    </xf>
    <xf numFmtId="0" fontId="28" fillId="5" borderId="0" xfId="0" applyFont="1" applyFill="1" applyAlignment="1" applyProtection="1">
      <alignment vertical="center"/>
      <protection hidden="1"/>
    </xf>
    <xf numFmtId="0" fontId="30" fillId="5" borderId="0" xfId="0" applyFont="1" applyFill="1" applyAlignment="1" applyProtection="1">
      <alignment horizontal="left" vertical="center"/>
      <protection locked="0"/>
    </xf>
    <xf numFmtId="0" fontId="30" fillId="5" borderId="0" xfId="0" applyFont="1" applyFill="1" applyAlignment="1" applyProtection="1">
      <alignment horizontal="right" vertical="center"/>
      <protection locked="0"/>
    </xf>
    <xf numFmtId="0" fontId="28" fillId="5" borderId="0" xfId="0" applyFont="1" applyFill="1" applyProtection="1">
      <protection locked="0"/>
    </xf>
    <xf numFmtId="0" fontId="31" fillId="5" borderId="0" xfId="0" applyFont="1" applyFill="1" applyAlignment="1" applyProtection="1">
      <alignment horizontal="center" vertical="center"/>
      <protection locked="0"/>
    </xf>
    <xf numFmtId="172" fontId="31" fillId="5" borderId="0" xfId="1" applyNumberFormat="1" applyFont="1" applyFill="1" applyBorder="1" applyAlignment="1" applyProtection="1">
      <alignment horizontal="right" vertical="center"/>
      <protection locked="0"/>
    </xf>
    <xf numFmtId="170" fontId="31" fillId="5" borderId="0" xfId="0" applyNumberFormat="1" applyFont="1" applyFill="1" applyAlignment="1" applyProtection="1">
      <alignment horizontal="right" vertical="center"/>
      <protection locked="0"/>
    </xf>
    <xf numFmtId="171" fontId="31" fillId="5" borderId="0" xfId="0" applyNumberFormat="1" applyFont="1" applyFill="1" applyAlignment="1" applyProtection="1">
      <alignment horizontal="right" vertical="center"/>
      <protection locked="0"/>
    </xf>
    <xf numFmtId="0" fontId="30" fillId="5" borderId="0" xfId="0" applyFont="1" applyFill="1" applyAlignment="1" applyProtection="1">
      <alignment vertical="center"/>
      <protection locked="0"/>
    </xf>
    <xf numFmtId="166" fontId="28" fillId="5" borderId="0" xfId="12" applyFont="1" applyFill="1" applyBorder="1" applyAlignment="1" applyProtection="1">
      <alignment vertical="center"/>
      <protection locked="0"/>
    </xf>
    <xf numFmtId="166" fontId="30" fillId="5" borderId="0" xfId="12" applyFont="1" applyFill="1" applyBorder="1" applyAlignment="1" applyProtection="1">
      <alignment vertical="center"/>
      <protection locked="0"/>
    </xf>
    <xf numFmtId="0" fontId="28" fillId="5" borderId="0" xfId="0" applyFont="1" applyFill="1" applyAlignment="1" applyProtection="1">
      <alignment vertical="center" wrapText="1"/>
      <protection locked="0"/>
    </xf>
    <xf numFmtId="0" fontId="28" fillId="5" borderId="0" xfId="0" applyFont="1" applyFill="1" applyAlignment="1" applyProtection="1">
      <alignment vertical="center"/>
      <protection locked="0"/>
    </xf>
    <xf numFmtId="0" fontId="28" fillId="5" borderId="0" xfId="0" applyFont="1" applyFill="1" applyAlignment="1" applyProtection="1">
      <alignment wrapText="1"/>
      <protection locked="0"/>
    </xf>
    <xf numFmtId="2" fontId="28" fillId="5" borderId="0" xfId="0" applyNumberFormat="1" applyFont="1" applyFill="1" applyProtection="1">
      <protection locked="0"/>
    </xf>
    <xf numFmtId="166" fontId="28" fillId="5" borderId="0" xfId="12" applyFont="1" applyFill="1" applyBorder="1" applyAlignment="1" applyProtection="1">
      <alignment horizontal="right"/>
      <protection locked="0"/>
    </xf>
    <xf numFmtId="0" fontId="27" fillId="5" borderId="0" xfId="0" applyFont="1" applyFill="1" applyProtection="1">
      <protection locked="0"/>
    </xf>
    <xf numFmtId="0" fontId="28" fillId="5" borderId="0" xfId="0" applyFont="1" applyFill="1" applyAlignment="1" applyProtection="1">
      <alignment horizontal="center" vertical="center"/>
      <protection locked="0"/>
    </xf>
    <xf numFmtId="173" fontId="28" fillId="5" borderId="0" xfId="1" applyNumberFormat="1" applyFont="1" applyFill="1" applyBorder="1" applyAlignment="1" applyProtection="1">
      <alignment horizontal="right" vertical="center"/>
      <protection locked="0"/>
    </xf>
    <xf numFmtId="1" fontId="28" fillId="5" borderId="0" xfId="0" applyNumberFormat="1" applyFont="1" applyFill="1" applyAlignment="1" applyProtection="1">
      <alignment horizontal="right" vertical="center"/>
      <protection locked="0"/>
    </xf>
    <xf numFmtId="164" fontId="28" fillId="5" borderId="0" xfId="1" applyFont="1" applyFill="1" applyBorder="1" applyAlignment="1" applyProtection="1">
      <alignment horizontal="center" vertical="center"/>
      <protection locked="0"/>
    </xf>
    <xf numFmtId="0" fontId="28" fillId="5" borderId="0" xfId="0" applyFont="1" applyFill="1" applyAlignment="1" applyProtection="1">
      <alignment horizontal="right" vertical="center"/>
      <protection locked="0"/>
    </xf>
    <xf numFmtId="1" fontId="28" fillId="5" borderId="0" xfId="12" applyNumberFormat="1" applyFont="1" applyFill="1" applyBorder="1" applyAlignment="1" applyProtection="1">
      <alignment horizontal="center" vertical="center"/>
      <protection locked="0"/>
    </xf>
    <xf numFmtId="1" fontId="28" fillId="5" borderId="0" xfId="0" applyNumberFormat="1" applyFont="1" applyFill="1" applyAlignment="1" applyProtection="1">
      <alignment horizontal="center" vertical="center"/>
      <protection locked="0"/>
    </xf>
    <xf numFmtId="164" fontId="28" fillId="5" borderId="0" xfId="1" applyFont="1" applyFill="1" applyBorder="1" applyAlignment="1" applyProtection="1">
      <alignment horizontal="right" vertical="center"/>
      <protection locked="0"/>
    </xf>
    <xf numFmtId="0" fontId="27" fillId="5" borderId="0" xfId="0" applyFont="1" applyFill="1" applyAlignment="1" applyProtection="1">
      <alignment horizontal="center" vertical="center"/>
      <protection locked="0"/>
    </xf>
    <xf numFmtId="170" fontId="20" fillId="0" borderId="0" xfId="0" applyNumberFormat="1" applyFont="1" applyAlignment="1" applyProtection="1">
      <alignment horizontal="left" vertical="center"/>
      <protection hidden="1"/>
    </xf>
    <xf numFmtId="170" fontId="20" fillId="0" borderId="0" xfId="0" applyNumberFormat="1" applyFont="1" applyAlignment="1" applyProtection="1">
      <alignment horizontal="right" vertical="center"/>
      <protection hidden="1"/>
    </xf>
    <xf numFmtId="3" fontId="16" fillId="0" borderId="0" xfId="0" applyNumberFormat="1" applyFont="1" applyAlignment="1" applyProtection="1">
      <alignment horizontal="right" vertical="center"/>
      <protection hidden="1"/>
    </xf>
    <xf numFmtId="0" fontId="64" fillId="5" borderId="0" xfId="0" applyFont="1" applyFill="1" applyProtection="1">
      <protection hidden="1"/>
    </xf>
    <xf numFmtId="0" fontId="64" fillId="5" borderId="0" xfId="0" applyFont="1" applyFill="1" applyProtection="1">
      <protection locked="0"/>
    </xf>
    <xf numFmtId="164" fontId="65" fillId="5" borderId="0" xfId="1" applyFont="1" applyFill="1" applyBorder="1" applyAlignment="1" applyProtection="1">
      <alignment horizontal="right" vertical="center"/>
      <protection locked="0"/>
    </xf>
    <xf numFmtId="0" fontId="65" fillId="5" borderId="0" xfId="0" applyFont="1" applyFill="1" applyAlignment="1" applyProtection="1">
      <alignment horizontal="right" vertical="center"/>
      <protection locked="0"/>
    </xf>
    <xf numFmtId="0" fontId="65" fillId="5" borderId="0" xfId="0" applyFont="1" applyFill="1" applyAlignment="1" applyProtection="1">
      <alignment horizontal="center" vertical="center"/>
      <protection locked="0"/>
    </xf>
    <xf numFmtId="164" fontId="65" fillId="5" borderId="0" xfId="1" applyFont="1" applyFill="1" applyBorder="1" applyAlignment="1" applyProtection="1">
      <alignment horizontal="center" vertical="center"/>
      <protection locked="0"/>
    </xf>
    <xf numFmtId="1" fontId="65" fillId="5" borderId="0" xfId="0" applyNumberFormat="1" applyFont="1" applyFill="1" applyAlignment="1" applyProtection="1">
      <alignment horizontal="center" vertical="center"/>
      <protection locked="0"/>
    </xf>
    <xf numFmtId="164" fontId="3" fillId="5" borderId="0" xfId="1" applyFont="1" applyFill="1" applyBorder="1" applyAlignment="1" applyProtection="1">
      <alignment horizontal="right" vertical="center"/>
      <protection locked="0"/>
    </xf>
    <xf numFmtId="0" fontId="10" fillId="0" borderId="0" xfId="2" quotePrefix="1" applyFont="1" applyFill="1" applyBorder="1" applyProtection="1"/>
    <xf numFmtId="1" fontId="10" fillId="5" borderId="0" xfId="8" applyNumberFormat="1" applyFont="1" applyFill="1" applyBorder="1" applyAlignment="1" applyProtection="1">
      <alignment horizontal="right"/>
    </xf>
    <xf numFmtId="165" fontId="11" fillId="5" borderId="0" xfId="2" applyNumberFormat="1" applyFont="1" applyFill="1" applyBorder="1" applyAlignment="1" applyProtection="1">
      <alignment horizontal="right"/>
    </xf>
    <xf numFmtId="165" fontId="10" fillId="5" borderId="0" xfId="2" applyNumberFormat="1" applyFont="1" applyFill="1" applyBorder="1" applyProtection="1">
      <protection locked="0"/>
    </xf>
    <xf numFmtId="165" fontId="7" fillId="2" borderId="12" xfId="0" applyNumberFormat="1" applyFont="1" applyFill="1" applyBorder="1" applyAlignment="1" applyProtection="1">
      <alignment horizontal="right" wrapText="1"/>
    </xf>
    <xf numFmtId="164" fontId="3" fillId="3" borderId="1" xfId="1" applyFont="1" applyFill="1" applyBorder="1" applyAlignment="1" applyProtection="1">
      <alignment horizontal="center" vertical="center"/>
      <protection locked="0"/>
    </xf>
    <xf numFmtId="164" fontId="3" fillId="3" borderId="3" xfId="1" applyFont="1" applyFill="1" applyBorder="1" applyAlignment="1" applyProtection="1">
      <alignment horizontal="center" vertical="center"/>
      <protection locked="0"/>
    </xf>
    <xf numFmtId="0" fontId="43" fillId="5" borderId="1" xfId="0" applyFont="1" applyFill="1" applyBorder="1" applyAlignment="1" applyProtection="1">
      <alignment horizontal="center"/>
    </xf>
    <xf numFmtId="0" fontId="43" fillId="5" borderId="2" xfId="0" applyFont="1" applyFill="1" applyBorder="1" applyAlignment="1" applyProtection="1">
      <alignment horizontal="center"/>
    </xf>
    <xf numFmtId="174" fontId="42" fillId="3" borderId="1" xfId="7" applyNumberFormat="1" applyFont="1" applyFill="1" applyBorder="1" applyAlignment="1" applyProtection="1">
      <alignment horizontal="left"/>
      <protection locked="0"/>
    </xf>
    <xf numFmtId="174" fontId="42" fillId="3" borderId="2" xfId="7" applyNumberFormat="1" applyFont="1" applyFill="1" applyBorder="1" applyAlignment="1" applyProtection="1">
      <alignment horizontal="left"/>
      <protection locked="0"/>
    </xf>
    <xf numFmtId="174" fontId="42" fillId="3" borderId="3" xfId="7" applyNumberFormat="1" applyFont="1" applyFill="1" applyBorder="1" applyAlignment="1" applyProtection="1">
      <alignment horizontal="left"/>
      <protection locked="0"/>
    </xf>
    <xf numFmtId="165" fontId="44" fillId="2" borderId="0" xfId="0" applyNumberFormat="1" applyFont="1" applyFill="1" applyAlignment="1" applyProtection="1">
      <alignment horizontal="right" wrapText="1"/>
    </xf>
    <xf numFmtId="0" fontId="45" fillId="0" borderId="0" xfId="0" applyFont="1" applyAlignment="1" applyProtection="1">
      <alignment horizontal="right" wrapText="1"/>
    </xf>
    <xf numFmtId="165" fontId="44" fillId="2" borderId="8" xfId="0" applyNumberFormat="1" applyFont="1" applyFill="1" applyBorder="1" applyAlignment="1" applyProtection="1">
      <alignment horizontal="center"/>
    </xf>
    <xf numFmtId="165" fontId="44" fillId="2" borderId="12" xfId="0" applyNumberFormat="1" applyFont="1" applyFill="1" applyBorder="1" applyAlignment="1" applyProtection="1">
      <alignment horizontal="center"/>
    </xf>
    <xf numFmtId="0" fontId="43" fillId="0" borderId="4" xfId="0" applyFont="1" applyBorder="1" applyAlignment="1" applyProtection="1">
      <alignment horizontal="left" vertical="top" wrapText="1"/>
    </xf>
    <xf numFmtId="0" fontId="38" fillId="2" borderId="9" xfId="0" applyFont="1" applyFill="1" applyBorder="1" applyAlignment="1" applyProtection="1">
      <alignment horizontal="center" wrapText="1"/>
    </xf>
    <xf numFmtId="0" fontId="38" fillId="2" borderId="15" xfId="0" applyFont="1" applyFill="1" applyBorder="1" applyAlignment="1" applyProtection="1">
      <alignment horizontal="center" wrapText="1"/>
    </xf>
    <xf numFmtId="165" fontId="44" fillId="2" borderId="0" xfId="0" applyNumberFormat="1" applyFont="1" applyFill="1" applyAlignment="1" applyProtection="1">
      <alignment horizontal="center" wrapText="1"/>
    </xf>
    <xf numFmtId="165" fontId="44" fillId="2" borderId="15" xfId="0" applyNumberFormat="1" applyFont="1" applyFill="1" applyBorder="1" applyAlignment="1" applyProtection="1">
      <alignment horizontal="center" wrapText="1"/>
    </xf>
    <xf numFmtId="0" fontId="41" fillId="2" borderId="1" xfId="0" applyFont="1" applyFill="1" applyBorder="1" applyAlignment="1" applyProtection="1">
      <alignment horizontal="center"/>
    </xf>
    <xf numFmtId="0" fontId="41" fillId="2" borderId="2" xfId="0" applyFont="1" applyFill="1" applyBorder="1" applyAlignment="1" applyProtection="1">
      <alignment horizontal="center"/>
    </xf>
    <xf numFmtId="0" fontId="35" fillId="0" borderId="20" xfId="2" applyFont="1" applyFill="1" applyBorder="1" applyAlignment="1" applyProtection="1">
      <alignment horizontal="left" wrapText="1"/>
    </xf>
    <xf numFmtId="0" fontId="35" fillId="0" borderId="21" xfId="2" applyFont="1" applyFill="1" applyBorder="1" applyAlignment="1" applyProtection="1">
      <alignment horizontal="left" wrapText="1"/>
    </xf>
    <xf numFmtId="0" fontId="21" fillId="0" borderId="1" xfId="0" applyFont="1" applyBorder="1" applyAlignment="1" applyProtection="1">
      <alignment horizontal="right" vertical="center"/>
      <protection hidden="1"/>
    </xf>
    <xf numFmtId="0" fontId="21" fillId="0" borderId="3" xfId="0" applyFont="1" applyBorder="1" applyAlignment="1" applyProtection="1">
      <alignment horizontal="right" vertical="center"/>
      <protection hidden="1"/>
    </xf>
    <xf numFmtId="0" fontId="21" fillId="0" borderId="4" xfId="0" applyFont="1" applyBorder="1" applyAlignment="1" applyProtection="1">
      <alignment horizontal="right" vertical="center"/>
      <protection hidden="1"/>
    </xf>
    <xf numFmtId="0" fontId="21" fillId="2" borderId="1" xfId="0" applyFont="1" applyFill="1" applyBorder="1" applyAlignment="1" applyProtection="1">
      <alignment horizontal="left" vertical="center" wrapText="1"/>
      <protection hidden="1"/>
    </xf>
    <xf numFmtId="0" fontId="21" fillId="2" borderId="3" xfId="0" applyFont="1" applyFill="1" applyBorder="1" applyAlignment="1" applyProtection="1">
      <alignment horizontal="left" vertical="center" wrapText="1"/>
      <protection hidden="1"/>
    </xf>
    <xf numFmtId="0" fontId="21" fillId="2" borderId="1" xfId="0" applyFont="1" applyFill="1" applyBorder="1" applyAlignment="1" applyProtection="1">
      <alignment horizontal="right" vertical="center" wrapText="1"/>
      <protection hidden="1"/>
    </xf>
    <xf numFmtId="0" fontId="21" fillId="2" borderId="3" xfId="0" applyFont="1" applyFill="1" applyBorder="1" applyAlignment="1" applyProtection="1">
      <alignment horizontal="right" vertical="center" wrapText="1"/>
      <protection hidden="1"/>
    </xf>
    <xf numFmtId="0" fontId="16" fillId="0" borderId="1" xfId="0" applyFont="1" applyBorder="1" applyAlignment="1" applyProtection="1">
      <alignment horizontal="right" vertical="center"/>
      <protection hidden="1"/>
    </xf>
    <xf numFmtId="0" fontId="16" fillId="0" borderId="3" xfId="0" applyFont="1" applyBorder="1" applyAlignment="1" applyProtection="1">
      <alignment horizontal="right" vertical="center"/>
      <protection hidden="1"/>
    </xf>
    <xf numFmtId="0" fontId="21" fillId="2" borderId="8" xfId="0" applyFont="1" applyFill="1" applyBorder="1" applyAlignment="1" applyProtection="1">
      <alignment horizontal="center" vertical="center"/>
      <protection hidden="1"/>
    </xf>
    <xf numFmtId="0" fontId="21" fillId="2" borderId="0" xfId="0" applyFont="1" applyFill="1" applyAlignment="1" applyProtection="1">
      <alignment horizontal="center" vertical="center"/>
      <protection hidden="1"/>
    </xf>
    <xf numFmtId="0" fontId="21" fillId="0" borderId="0" xfId="0" applyFont="1" applyAlignment="1" applyProtection="1">
      <alignment horizontal="right" vertical="center"/>
      <protection hidden="1"/>
    </xf>
    <xf numFmtId="0" fontId="29" fillId="5" borderId="0" xfId="0" applyFont="1" applyFill="1" applyAlignment="1" applyProtection="1">
      <alignment vertical="center"/>
      <protection hidden="1"/>
    </xf>
    <xf numFmtId="0" fontId="33" fillId="5" borderId="0" xfId="0" applyFont="1" applyFill="1" applyAlignment="1" applyProtection="1">
      <alignment horizontal="left" vertical="top" wrapText="1"/>
      <protection hidden="1"/>
    </xf>
  </cellXfs>
  <cellStyles count="19">
    <cellStyle name="Komma" xfId="7" builtinId="3"/>
    <cellStyle name="Komma 2" xfId="8" xr:uid="{00000000-0005-0000-0000-000001000000}"/>
    <cellStyle name="Komma 2 2" xfId="15" xr:uid="{00000000-0005-0000-0000-000002000000}"/>
    <cellStyle name="Komma 3" xfId="3" xr:uid="{00000000-0005-0000-0000-000003000000}"/>
    <cellStyle name="Komma 4" xfId="12" xr:uid="{00000000-0005-0000-0000-000004000000}"/>
    <cellStyle name="Procent" xfId="13" builtinId="5"/>
    <cellStyle name="Procent 2" xfId="14" xr:uid="{00000000-0005-0000-0000-000006000000}"/>
    <cellStyle name="Procent 3" xfId="5" xr:uid="{00000000-0005-0000-0000-000007000000}"/>
    <cellStyle name="Standaard" xfId="0" builtinId="0"/>
    <cellStyle name="Standaard 2" xfId="18" xr:uid="{00000000-0005-0000-0000-000009000000}"/>
    <cellStyle name="Standaard 3" xfId="10" xr:uid="{00000000-0005-0000-0000-00000A000000}"/>
    <cellStyle name="Standaard 4" xfId="2" xr:uid="{00000000-0005-0000-0000-00000B000000}"/>
    <cellStyle name="Standaard 5" xfId="6" xr:uid="{00000000-0005-0000-0000-00000C000000}"/>
    <cellStyle name="Valuta" xfId="1" builtinId="4"/>
    <cellStyle name="Valuta 2" xfId="9" xr:uid="{00000000-0005-0000-0000-00000E000000}"/>
    <cellStyle name="Valuta 2 2" xfId="16" xr:uid="{00000000-0005-0000-0000-00000F000000}"/>
    <cellStyle name="Valuta 2 4" xfId="17" xr:uid="{00000000-0005-0000-0000-000010000000}"/>
    <cellStyle name="Valuta 3" xfId="11" xr:uid="{00000000-0005-0000-0000-000011000000}"/>
    <cellStyle name="Valuta 4" xfId="4" xr:uid="{00000000-0005-0000-0000-000012000000}"/>
  </cellStyles>
  <dxfs count="51">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77.014876575542914</c:v>
                </c:pt>
                <c:pt idx="1">
                  <c:v>77.302190618348632</c:v>
                </c:pt>
                <c:pt idx="2">
                  <c:v>77.589504661154336</c:v>
                </c:pt>
                <c:pt idx="3">
                  <c:v>78.164132746765773</c:v>
                </c:pt>
                <c:pt idx="4">
                  <c:v>79.313388917988618</c:v>
                </c:pt>
                <c:pt idx="5">
                  <c:v>80.462645089211478</c:v>
                </c:pt>
                <c:pt idx="6">
                  <c:v>81.611901260434337</c:v>
                </c:pt>
                <c:pt idx="7">
                  <c:v>82.761157431657182</c:v>
                </c:pt>
                <c:pt idx="8">
                  <c:v>83.910413602880041</c:v>
                </c:pt>
                <c:pt idx="9">
                  <c:v>85.0596697741029</c:v>
                </c:pt>
                <c:pt idx="10">
                  <c:v>86.208925945325745</c:v>
                </c:pt>
                <c:pt idx="11">
                  <c:v>87.358182116548605</c:v>
                </c:pt>
                <c:pt idx="12">
                  <c:v>88.507438287771464</c:v>
                </c:pt>
                <c:pt idx="13">
                  <c:v>89.656694458994309</c:v>
                </c:pt>
                <c:pt idx="14">
                  <c:v>90.805950630217168</c:v>
                </c:pt>
                <c:pt idx="15">
                  <c:v>91.955206801440028</c:v>
                </c:pt>
                <c:pt idx="16">
                  <c:v>93.104462972662873</c:v>
                </c:pt>
                <c:pt idx="17">
                  <c:v>94.253719143885732</c:v>
                </c:pt>
                <c:pt idx="18">
                  <c:v>95.402975315108591</c:v>
                </c:pt>
                <c:pt idx="19">
                  <c:v>96.552231486331436</c:v>
                </c:pt>
                <c:pt idx="20">
                  <c:v>97.701487657554296</c:v>
                </c:pt>
                <c:pt idx="21">
                  <c:v>98.850743828777141</c:v>
                </c:pt>
                <c:pt idx="22">
                  <c:v>100</c:v>
                </c:pt>
              </c:numCache>
            </c:numRef>
          </c:xVal>
          <c:yVal>
            <c:numRef>
              <c:f>DATA!$D$19:$Z$19</c:f>
              <c:numCache>
                <c:formatCode>_(* #,##0.00_);_(* \(#,##0.00\);_(* "-"??_);_(@_)</c:formatCode>
                <c:ptCount val="23"/>
                <c:pt idx="0">
                  <c:v>0</c:v>
                </c:pt>
                <c:pt idx="1">
                  <c:v>200315.11176056377</c:v>
                </c:pt>
                <c:pt idx="2">
                  <c:v>228959.00777650482</c:v>
                </c:pt>
                <c:pt idx="3">
                  <c:v>261405.01632233933</c:v>
                </c:pt>
                <c:pt idx="4">
                  <c:v>297779.58475360455</c:v>
                </c:pt>
                <c:pt idx="5">
                  <c:v>320762.80903038813</c:v>
                </c:pt>
                <c:pt idx="6">
                  <c:v>337697.9152732385</c:v>
                </c:pt>
                <c:pt idx="7">
                  <c:v>351094.87277599063</c:v>
                </c:pt>
                <c:pt idx="8">
                  <c:v>362139.03063209093</c:v>
                </c:pt>
                <c:pt idx="9">
                  <c:v>371492.05209558946</c:v>
                </c:pt>
                <c:pt idx="10">
                  <c:v>379564.03112676885</c:v>
                </c:pt>
                <c:pt idx="11">
                  <c:v>386628.20591085614</c:v>
                </c:pt>
                <c:pt idx="12">
                  <c:v>392876.57831012527</c:v>
                </c:pt>
                <c:pt idx="13">
                  <c:v>398449.69642172579</c:v>
                </c:pt>
                <c:pt idx="14">
                  <c:v>403453.83729314373</c:v>
                </c:pt>
                <c:pt idx="15">
                  <c:v>407971.51528550952</c:v>
                </c:pt>
                <c:pt idx="16">
                  <c:v>412068.21720156458</c:v>
                </c:pt>
                <c:pt idx="17">
                  <c:v>415796.88891937368</c:v>
                </c:pt>
                <c:pt idx="18">
                  <c:v>419201.0224615956</c:v>
                </c:pt>
                <c:pt idx="19">
                  <c:v>422316.83935855306</c:v>
                </c:pt>
                <c:pt idx="20">
                  <c:v>425174.8719056503</c:v>
                </c:pt>
                <c:pt idx="21">
                  <c:v>427801.13224042341</c:v>
                </c:pt>
                <c:pt idx="22">
                  <c:v>430217.99249532691</c:v>
                </c:pt>
              </c:numCache>
            </c:numRef>
          </c:yVal>
          <c:smooth val="0"/>
          <c:extLst>
            <c:ext xmlns:c16="http://schemas.microsoft.com/office/drawing/2014/chart" uri="{C3380CC4-5D6E-409C-BE32-E72D297353CC}">
              <c16:uniqueId val="{00000000-8C98-40E2-BFB8-5AE99FAA9BC8}"/>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87.313388917988632</c:v>
                </c:pt>
                <c:pt idx="1">
                  <c:v>87.471971556513779</c:v>
                </c:pt>
                <c:pt idx="2">
                  <c:v>87.630554195038911</c:v>
                </c:pt>
                <c:pt idx="3">
                  <c:v>87.947719472089204</c:v>
                </c:pt>
                <c:pt idx="4">
                  <c:v>88.582050026189762</c:v>
                </c:pt>
                <c:pt idx="5">
                  <c:v>89.216380580290334</c:v>
                </c:pt>
                <c:pt idx="6">
                  <c:v>89.850711134390906</c:v>
                </c:pt>
                <c:pt idx="7">
                  <c:v>90.485041688491478</c:v>
                </c:pt>
                <c:pt idx="8">
                  <c:v>91.11937224259205</c:v>
                </c:pt>
                <c:pt idx="9">
                  <c:v>91.753702796692608</c:v>
                </c:pt>
                <c:pt idx="10">
                  <c:v>92.388033350793179</c:v>
                </c:pt>
                <c:pt idx="11">
                  <c:v>93.022363904893751</c:v>
                </c:pt>
                <c:pt idx="12">
                  <c:v>93.656694458994309</c:v>
                </c:pt>
                <c:pt idx="13">
                  <c:v>94.291025013094881</c:v>
                </c:pt>
                <c:pt idx="14">
                  <c:v>94.925355567195453</c:v>
                </c:pt>
                <c:pt idx="15">
                  <c:v>95.559686121296025</c:v>
                </c:pt>
                <c:pt idx="16">
                  <c:v>96.194016675396597</c:v>
                </c:pt>
                <c:pt idx="17">
                  <c:v>96.828347229497155</c:v>
                </c:pt>
                <c:pt idx="18">
                  <c:v>97.462677783597726</c:v>
                </c:pt>
                <c:pt idx="19">
                  <c:v>98.097008337698298</c:v>
                </c:pt>
                <c:pt idx="20">
                  <c:v>98.731338891798856</c:v>
                </c:pt>
                <c:pt idx="21">
                  <c:v>99.365669445899428</c:v>
                </c:pt>
                <c:pt idx="22">
                  <c:v>100</c:v>
                </c:pt>
              </c:numCache>
            </c:numRef>
          </c:xVal>
          <c:yVal>
            <c:numRef>
              <c:f>DATA!$D$22:$Z$22</c:f>
              <c:numCache>
                <c:formatCode>_(* #,##0.00_);_(* \(#,##0.00\);_(* "-"??_);_(@_)</c:formatCode>
                <c:ptCount val="23"/>
                <c:pt idx="0">
                  <c:v>0</c:v>
                </c:pt>
                <c:pt idx="1">
                  <c:v>164004.977826032</c:v>
                </c:pt>
                <c:pt idx="2">
                  <c:v>187538.20037369293</c:v>
                </c:pt>
                <c:pt idx="3">
                  <c:v>214300.5234002934</c:v>
                </c:pt>
                <c:pt idx="4">
                  <c:v>244544.79415936433</c:v>
                </c:pt>
                <c:pt idx="5">
                  <c:v>263876.6496192895</c:v>
                </c:pt>
                <c:pt idx="6">
                  <c:v>278290.14870054484</c:v>
                </c:pt>
                <c:pt idx="7">
                  <c:v>289831.2896893479</c:v>
                </c:pt>
                <c:pt idx="8">
                  <c:v>299464.98436908209</c:v>
                </c:pt>
                <c:pt idx="9">
                  <c:v>307729.08457685559</c:v>
                </c:pt>
                <c:pt idx="10">
                  <c:v>314956.45146253059</c:v>
                </c:pt>
                <c:pt idx="11">
                  <c:v>321368.51585349045</c:v>
                </c:pt>
                <c:pt idx="12">
                  <c:v>327120.61523569364</c:v>
                </c:pt>
                <c:pt idx="13">
                  <c:v>332326.256489383</c:v>
                </c:pt>
                <c:pt idx="14">
                  <c:v>337071.10610213078</c:v>
                </c:pt>
                <c:pt idx="15">
                  <c:v>341421.54133635823</c:v>
                </c:pt>
                <c:pt idx="16">
                  <c:v>345430.12792191905</c:v>
                </c:pt>
                <c:pt idx="17">
                  <c:v>349139.26707949297</c:v>
                </c:pt>
                <c:pt idx="18">
                  <c:v>352583.70357223827</c:v>
                </c:pt>
                <c:pt idx="19">
                  <c:v>355792.29865393753</c:v>
                </c:pt>
                <c:pt idx="20">
                  <c:v>358789.31347069069</c:v>
                </c:pt>
                <c:pt idx="21">
                  <c:v>361595.35749189585</c:v>
                </c:pt>
                <c:pt idx="22">
                  <c:v>364228.10224840994</c:v>
                </c:pt>
              </c:numCache>
            </c:numRef>
          </c:yVal>
          <c:smooth val="0"/>
          <c:extLst>
            <c:ext xmlns:c16="http://schemas.microsoft.com/office/drawing/2014/chart" uri="{C3380CC4-5D6E-409C-BE32-E72D297353CC}">
              <c16:uniqueId val="{00000001-8C98-40E2-BFB8-5AE99FAA9BC8}"/>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97.611901260434337</c:v>
                </c:pt>
                <c:pt idx="1">
                  <c:v>97.641752494678911</c:v>
                </c:pt>
                <c:pt idx="2">
                  <c:v>97.671603728923472</c:v>
                </c:pt>
                <c:pt idx="3">
                  <c:v>97.731306197412621</c:v>
                </c:pt>
                <c:pt idx="4">
                  <c:v>97.850711134390906</c:v>
                </c:pt>
                <c:pt idx="5">
                  <c:v>97.970116071369191</c:v>
                </c:pt>
                <c:pt idx="6">
                  <c:v>98.089521008347475</c:v>
                </c:pt>
                <c:pt idx="7">
                  <c:v>98.208925945325745</c:v>
                </c:pt>
                <c:pt idx="8">
                  <c:v>98.32833088230403</c:v>
                </c:pt>
                <c:pt idx="9">
                  <c:v>98.447735819282315</c:v>
                </c:pt>
                <c:pt idx="10">
                  <c:v>98.567140756260599</c:v>
                </c:pt>
                <c:pt idx="11">
                  <c:v>98.686545693238884</c:v>
                </c:pt>
                <c:pt idx="12">
                  <c:v>98.805950630217168</c:v>
                </c:pt>
                <c:pt idx="13">
                  <c:v>98.925355567195453</c:v>
                </c:pt>
                <c:pt idx="14">
                  <c:v>99.044760504173738</c:v>
                </c:pt>
                <c:pt idx="15">
                  <c:v>99.164165441152022</c:v>
                </c:pt>
                <c:pt idx="16">
                  <c:v>99.283570378130307</c:v>
                </c:pt>
                <c:pt idx="17">
                  <c:v>99.402975315108591</c:v>
                </c:pt>
                <c:pt idx="18">
                  <c:v>99.522380252086862</c:v>
                </c:pt>
                <c:pt idx="19">
                  <c:v>99.641785189065146</c:v>
                </c:pt>
                <c:pt idx="20">
                  <c:v>99.761190126043431</c:v>
                </c:pt>
                <c:pt idx="21">
                  <c:v>99.880595063021715</c:v>
                </c:pt>
                <c:pt idx="22">
                  <c:v>100</c:v>
                </c:pt>
              </c:numCache>
            </c:numRef>
          </c:xVal>
          <c:yVal>
            <c:numRef>
              <c:f>DATA!$D$25:$Z$25</c:f>
              <c:numCache>
                <c:formatCode>_(* #,##0.00_);_(* \(#,##0.00\);_(* "-"??_);_(@_)</c:formatCode>
                <c:ptCount val="23"/>
                <c:pt idx="0">
                  <c:v>0</c:v>
                </c:pt>
                <c:pt idx="1">
                  <c:v>107860.17337100953</c:v>
                </c:pt>
                <c:pt idx="2">
                  <c:v>123404.13707221573</c:v>
                </c:pt>
                <c:pt idx="3">
                  <c:v>141167.57283197899</c:v>
                </c:pt>
                <c:pt idx="4">
                  <c:v>161440.84680376248</c:v>
                </c:pt>
                <c:pt idx="5">
                  <c:v>174581.79221747213</c:v>
                </c:pt>
                <c:pt idx="6">
                  <c:v>184517.86936388147</c:v>
                </c:pt>
                <c:pt idx="7">
                  <c:v>192587.47872367018</c:v>
                </c:pt>
                <c:pt idx="8">
                  <c:v>199420.82619404423</c:v>
                </c:pt>
                <c:pt idx="9">
                  <c:v>205368.64183668874</c:v>
                </c:pt>
                <c:pt idx="10">
                  <c:v>210647.63743564588</c:v>
                </c:pt>
                <c:pt idx="11">
                  <c:v>215401.74455102705</c:v>
                </c:pt>
                <c:pt idx="12">
                  <c:v>219731.76756013729</c:v>
                </c:pt>
                <c:pt idx="13">
                  <c:v>223711.24159882907</c:v>
                </c:pt>
                <c:pt idx="14">
                  <c:v>227395.56998641143</c:v>
                </c:pt>
                <c:pt idx="15">
                  <c:v>230827.60531239104</c:v>
                </c:pt>
                <c:pt idx="16">
                  <c:v>234041.2220491172</c:v>
                </c:pt>
                <c:pt idx="17">
                  <c:v>237063.69351576685</c:v>
                </c:pt>
                <c:pt idx="18">
                  <c:v>239917.3253706161</c:v>
                </c:pt>
                <c:pt idx="19">
                  <c:v>242620.6095264568</c:v>
                </c:pt>
                <c:pt idx="20">
                  <c:v>245189.05886656762</c:v>
                </c:pt>
                <c:pt idx="21">
                  <c:v>247635.82367076585</c:v>
                </c:pt>
                <c:pt idx="22">
                  <c:v>249972.15518446802</c:v>
                </c:pt>
              </c:numCache>
            </c:numRef>
          </c:yVal>
          <c:smooth val="0"/>
          <c:extLst>
            <c:ext xmlns:c16="http://schemas.microsoft.com/office/drawing/2014/chart" uri="{C3380CC4-5D6E-409C-BE32-E72D297353CC}">
              <c16:uniqueId val="{00000002-8C98-40E2-BFB8-5AE99FAA9BC8}"/>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107.91041360288006</c:v>
                </c:pt>
                <c:pt idx="1">
                  <c:v>107.81153343284406</c:v>
                </c:pt>
                <c:pt idx="2">
                  <c:v>107.71265326280806</c:v>
                </c:pt>
                <c:pt idx="3">
                  <c:v>107.51489292273607</c:v>
                </c:pt>
                <c:pt idx="4">
                  <c:v>107.11937224259205</c:v>
                </c:pt>
                <c:pt idx="5">
                  <c:v>106.72385156244806</c:v>
                </c:pt>
                <c:pt idx="6">
                  <c:v>106.32833088230404</c:v>
                </c:pt>
                <c:pt idx="7">
                  <c:v>105.93281020216003</c:v>
                </c:pt>
                <c:pt idx="8">
                  <c:v>105.53728952201604</c:v>
                </c:pt>
                <c:pt idx="9">
                  <c:v>105.14176884187204</c:v>
                </c:pt>
                <c:pt idx="10">
                  <c:v>104.74624816172803</c:v>
                </c:pt>
                <c:pt idx="11">
                  <c:v>104.35072748158403</c:v>
                </c:pt>
                <c:pt idx="12">
                  <c:v>103.95520680144004</c:v>
                </c:pt>
                <c:pt idx="13">
                  <c:v>103.55968612129602</c:v>
                </c:pt>
                <c:pt idx="14">
                  <c:v>103.16416544115201</c:v>
                </c:pt>
                <c:pt idx="15">
                  <c:v>102.76864476100802</c:v>
                </c:pt>
                <c:pt idx="16">
                  <c:v>102.373124080864</c:v>
                </c:pt>
                <c:pt idx="17">
                  <c:v>101.97760340072001</c:v>
                </c:pt>
                <c:pt idx="18">
                  <c:v>101.58208272057601</c:v>
                </c:pt>
                <c:pt idx="19">
                  <c:v>101.18656204043202</c:v>
                </c:pt>
                <c:pt idx="20">
                  <c:v>100.79104136028801</c:v>
                </c:pt>
                <c:pt idx="21">
                  <c:v>100.39552068014402</c:v>
                </c:pt>
                <c:pt idx="22">
                  <c:v>100</c:v>
                </c:pt>
              </c:numCache>
            </c:numRef>
          </c:xVal>
          <c:yVal>
            <c:numRef>
              <c:f>DATA!$D$28:$Z$28</c:f>
              <c:numCache>
                <c:formatCode>_(* #,##0.00_);_(* \(#,##0.00\);_(* "-"??_);_(@_)</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yVal>
          <c:smooth val="0"/>
          <c:extLst>
            <c:ext xmlns:c16="http://schemas.microsoft.com/office/drawing/2014/chart" uri="{C3380CC4-5D6E-409C-BE32-E72D297353CC}">
              <c16:uniqueId val="{00000003-8C98-40E2-BFB8-5AE99FAA9BC8}"/>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75</c:v>
                </c:pt>
                <c:pt idx="1">
                  <c:v>75</c:v>
                </c:pt>
              </c:numCache>
            </c:numRef>
          </c:xVal>
          <c:yVal>
            <c:numRef>
              <c:f>DATA!$C$43:$D$43</c:f>
              <c:numCache>
                <c:formatCode>_ "€"\ * #,##0_ ;_ "€"\ * \-#,##0_ ;_ "€"\ * "-"??_ ;_ @_ </c:formatCode>
                <c:ptCount val="2"/>
                <c:pt idx="0" formatCode="_(&quot;€&quot;* #,##0.00_);_(&quot;€&quot;* \(#,##0.00\);_(&quot;€&quot;* &quot;-&quot;??_);_(@_)">
                  <c:v>0</c:v>
                </c:pt>
                <c:pt idx="1">
                  <c:v>800000.00000000023</c:v>
                </c:pt>
              </c:numCache>
            </c:numRef>
          </c:yVal>
          <c:smooth val="0"/>
          <c:extLst>
            <c:ext xmlns:c16="http://schemas.microsoft.com/office/drawing/2014/chart" uri="{C3380CC4-5D6E-409C-BE32-E72D297353CC}">
              <c16:uniqueId val="{00000004-8C98-40E2-BFB8-5AE99FAA9BC8}"/>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800000.00000000023</c:v>
                </c:pt>
              </c:numCache>
            </c:numRef>
          </c:yVal>
          <c:smooth val="0"/>
          <c:extLst>
            <c:ext xmlns:c16="http://schemas.microsoft.com/office/drawing/2014/chart" uri="{C3380CC4-5D6E-409C-BE32-E72D297353CC}">
              <c16:uniqueId val="{00000005-8C98-40E2-BFB8-5AE99FAA9BC8}"/>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C98-40E2-BFB8-5AE99FAA9BC8}"/>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90</c:v>
                </c:pt>
              </c:numCache>
            </c:numRef>
          </c:xVal>
          <c:yVal>
            <c:numRef>
              <c:f>DATA!$C$38</c:f>
              <c:numCache>
                <c:formatCode>_ "€"\ * #,##0_ ;_ "€"\ * \-#,##0_ ;_ "€"\ * "-"??_ ;_ @_ </c:formatCode>
                <c:ptCount val="1"/>
                <c:pt idx="0">
                  <c:v>400000</c:v>
                </c:pt>
              </c:numCache>
            </c:numRef>
          </c:yVal>
          <c:smooth val="0"/>
          <c:extLst>
            <c:ext xmlns:c16="http://schemas.microsoft.com/office/drawing/2014/chart" uri="{C3380CC4-5D6E-409C-BE32-E72D297353CC}">
              <c16:uniqueId val="{00000007-8C98-40E2-BFB8-5AE99FAA9BC8}"/>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8C98-40E2-BFB8-5AE99FAA9BC8}"/>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430222.22222222225</c:v>
                </c:pt>
              </c:numCache>
            </c:numRef>
          </c:yVal>
          <c:smooth val="0"/>
          <c:extLst>
            <c:ext xmlns:c16="http://schemas.microsoft.com/office/drawing/2014/chart" uri="{C3380CC4-5D6E-409C-BE32-E72D297353CC}">
              <c16:uniqueId val="{00000009-8C98-40E2-BFB8-5AE99FAA9BC8}"/>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8C98-40E2-BFB8-5AE99FAA9BC8}"/>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75</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8C98-40E2-BFB8-5AE99FAA9BC8}"/>
            </c:ext>
          </c:extLst>
        </c:ser>
        <c:ser>
          <c:idx val="3"/>
          <c:order val="9"/>
          <c:tx>
            <c:strRef>
              <c:f>DATA!$G$41</c:f>
              <c:strCache>
                <c:ptCount val="1"/>
                <c:pt idx="0">
                  <c:v>300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C98-40E2-BFB8-5AE99FAA9BC8}"/>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75</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8C98-40E2-BFB8-5AE99FAA9BC8}"/>
            </c:ext>
          </c:extLst>
        </c:ser>
        <c:ser>
          <c:idx val="5"/>
          <c:order val="10"/>
          <c:tx>
            <c:strRef>
              <c:f>DATA!$G$40</c:f>
              <c:strCache>
                <c:ptCount val="1"/>
                <c:pt idx="0">
                  <c:v>400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8C98-40E2-BFB8-5AE99FAA9BC8}"/>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8C98-40E2-BFB8-5AE99FAA9BC8}"/>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800000.00000000023</c:v>
                </c:pt>
              </c:numCache>
            </c:numRef>
          </c:yVal>
          <c:smooth val="0"/>
          <c:extLst>
            <c:ext xmlns:c16="http://schemas.microsoft.com/office/drawing/2014/chart" uri="{C3380CC4-5D6E-409C-BE32-E72D297353CC}">
              <c16:uniqueId val="{00000010-8C98-40E2-BFB8-5AE99FAA9BC8}"/>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-2.5</c:v>
                </c:pt>
                <c:pt idx="1">
                  <c:v>-2.5</c:v>
                </c:pt>
              </c:numCache>
            </c:numRef>
          </c:xVal>
          <c:yVal>
            <c:numRef>
              <c:f>DATA!$C$43:$D$43</c:f>
              <c:numCache>
                <c:formatCode>_ "€"\ * #,##0_ ;_ "€"\ * \-#,##0_ ;_ "€"\ * "-"??_ ;_ @_ </c:formatCode>
                <c:ptCount val="2"/>
                <c:pt idx="0" formatCode="_(&quot;€&quot;* #,##0.00_);_(&quot;€&quot;* \(#,##0.00\);_(&quot;€&quot;* &quot;-&quot;??_);_(@_)">
                  <c:v>0</c:v>
                </c:pt>
                <c:pt idx="1">
                  <c:v>800000.00000000023</c:v>
                </c:pt>
              </c:numCache>
            </c:numRef>
          </c:yVal>
          <c:smooth val="0"/>
          <c:extLst>
            <c:ext xmlns:c16="http://schemas.microsoft.com/office/drawing/2014/chart" uri="{C3380CC4-5D6E-409C-BE32-E72D297353CC}">
              <c16:uniqueId val="{00000011-8C98-40E2-BFB8-5AE99FAA9BC8}"/>
            </c:ext>
          </c:extLst>
        </c:ser>
        <c:dLbls>
          <c:showLegendKey val="0"/>
          <c:showVal val="0"/>
          <c:showCatName val="0"/>
          <c:showSerName val="0"/>
          <c:showPercent val="0"/>
          <c:showBubbleSize val="0"/>
        </c:dLbls>
        <c:axId val="318520080"/>
        <c:axId val="313355456"/>
        <c:extLst/>
      </c:scatterChart>
      <c:valAx>
        <c:axId val="318520080"/>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313355456"/>
        <c:crosses val="autoZero"/>
        <c:crossBetween val="midCat"/>
        <c:majorUnit val="10"/>
      </c:valAx>
      <c:valAx>
        <c:axId val="313355456"/>
        <c:scaling>
          <c:orientation val="minMax"/>
          <c:max val="800000.00000000023"/>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318520080"/>
        <c:crosses val="autoZero"/>
        <c:crossBetween val="midCat"/>
        <c:majorUnit val="4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5</xdr:col>
      <xdr:colOff>363192</xdr:colOff>
      <xdr:row>2</xdr:row>
      <xdr:rowOff>24020</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806152" y="405020"/>
          <a:ext cx="1076325" cy="8019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528480</xdr:colOff>
      <xdr:row>1</xdr:row>
      <xdr:rowOff>185145</xdr:rowOff>
    </xdr:from>
    <xdr:ext cx="1076325" cy="801902"/>
    <xdr:pic>
      <xdr:nvPicPr>
        <xdr:cNvPr id="2" name="Afbeelding 1">
          <a:extLst>
            <a:ext uri="{FF2B5EF4-FFF2-40B4-BE49-F238E27FC236}">
              <a16:creationId xmlns:a16="http://schemas.microsoft.com/office/drawing/2014/main" id="{57E9E757-6BA5-469B-823A-F6F06699EDA4}"/>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1556313" y="333312"/>
          <a:ext cx="1076325" cy="801902"/>
        </a:xfrm>
        <a:prstGeom prst="rect">
          <a:avLst/>
        </a:prstGeom>
      </xdr:spPr>
    </xdr:pic>
    <xdr:clientData/>
  </xdr:oneCellAnchor>
  <xdr:oneCellAnchor>
    <xdr:from>
      <xdr:col>4</xdr:col>
      <xdr:colOff>104775</xdr:colOff>
      <xdr:row>3</xdr:row>
      <xdr:rowOff>200025</xdr:rowOff>
    </xdr:from>
    <xdr:ext cx="2304762" cy="580952"/>
    <xdr:pic>
      <xdr:nvPicPr>
        <xdr:cNvPr id="3" name="Afbeelding 2">
          <a:extLst>
            <a:ext uri="{FF2B5EF4-FFF2-40B4-BE49-F238E27FC236}">
              <a16:creationId xmlns:a16="http://schemas.microsoft.com/office/drawing/2014/main" id="{78DD4FA8-A623-4927-AE36-C610A9A217C5}"/>
            </a:ext>
          </a:extLst>
        </xdr:cNvPr>
        <xdr:cNvPicPr>
          <a:picLocks noChangeAspect="1"/>
        </xdr:cNvPicPr>
      </xdr:nvPicPr>
      <xdr:blipFill>
        <a:blip xmlns:r="http://schemas.openxmlformats.org/officeDocument/2006/relationships" r:embed="rId2"/>
        <a:stretch>
          <a:fillRect/>
        </a:stretch>
      </xdr:blipFill>
      <xdr:spPr>
        <a:xfrm>
          <a:off x="4959350" y="844550"/>
          <a:ext cx="2304762" cy="58095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2400300</xdr:colOff>
      <xdr:row>4</xdr:row>
      <xdr:rowOff>69745</xdr:rowOff>
    </xdr:from>
    <xdr:to>
      <xdr:col>3</xdr:col>
      <xdr:colOff>73025</xdr:colOff>
      <xdr:row>6</xdr:row>
      <xdr:rowOff>142801</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651760" y="816505"/>
          <a:ext cx="1978660" cy="450881"/>
        </a:xfrm>
        <a:prstGeom prst="rect">
          <a:avLst/>
        </a:prstGeom>
      </xdr:spPr>
    </xdr:pic>
    <xdr:clientData/>
  </xdr:twoCellAnchor>
  <xdr:twoCellAnchor editAs="oneCell">
    <xdr:from>
      <xdr:col>4</xdr:col>
      <xdr:colOff>142875</xdr:colOff>
      <xdr:row>1</xdr:row>
      <xdr:rowOff>66675</xdr:rowOff>
    </xdr:from>
    <xdr:to>
      <xdr:col>4</xdr:col>
      <xdr:colOff>1219200</xdr:colOff>
      <xdr:row>4</xdr:row>
      <xdr:rowOff>75462</xdr:rowOff>
    </xdr:to>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6391275" y="257175"/>
          <a:ext cx="1076325" cy="7657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3574676</xdr:colOff>
      <xdr:row>2</xdr:row>
      <xdr:rowOff>84605</xdr:rowOff>
    </xdr:from>
    <xdr:ext cx="1393836" cy="438094"/>
    <xdr:pic>
      <xdr:nvPicPr>
        <xdr:cNvPr id="2" name="Afbeelding 1">
          <a:extLst>
            <a:ext uri="{FF2B5EF4-FFF2-40B4-BE49-F238E27FC236}">
              <a16:creationId xmlns:a16="http://schemas.microsoft.com/office/drawing/2014/main" id="{1CCEFB7C-7F68-4323-AA06-A936269522C7}"/>
            </a:ext>
          </a:extLst>
        </xdr:cNvPr>
        <xdr:cNvPicPr>
          <a:picLocks noChangeAspect="1"/>
        </xdr:cNvPicPr>
      </xdr:nvPicPr>
      <xdr:blipFill>
        <a:blip xmlns:r="http://schemas.openxmlformats.org/officeDocument/2006/relationships" r:embed="rId1"/>
        <a:stretch>
          <a:fillRect/>
        </a:stretch>
      </xdr:blipFill>
      <xdr:spPr>
        <a:xfrm>
          <a:off x="10508876" y="465605"/>
          <a:ext cx="1393836" cy="438094"/>
        </a:xfrm>
        <a:prstGeom prst="rect">
          <a:avLst/>
        </a:prstGeom>
      </xdr:spPr>
    </xdr:pic>
    <xdr:clientData/>
  </xdr:oneCellAnchor>
  <xdr:twoCellAnchor>
    <xdr:from>
      <xdr:col>1</xdr:col>
      <xdr:colOff>7471</xdr:colOff>
      <xdr:row>7</xdr:row>
      <xdr:rowOff>1494</xdr:rowOff>
    </xdr:from>
    <xdr:to>
      <xdr:col>1</xdr:col>
      <xdr:colOff>6357471</xdr:colOff>
      <xdr:row>25</xdr:row>
      <xdr:rowOff>289112</xdr:rowOff>
    </xdr:to>
    <xdr:graphicFrame macro="">
      <xdr:nvGraphicFramePr>
        <xdr:cNvPr id="3" name="Grafiek1">
          <a:extLst>
            <a:ext uri="{FF2B5EF4-FFF2-40B4-BE49-F238E27FC236}">
              <a16:creationId xmlns:a16="http://schemas.microsoft.com/office/drawing/2014/main" id="{B7E80B58-1ADF-4D71-9F88-F9C45B94BD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862853</xdr:colOff>
      <xdr:row>9</xdr:row>
      <xdr:rowOff>11206</xdr:rowOff>
    </xdr:from>
    <xdr:ext cx="1501589" cy="1874184"/>
    <xdr:pic>
      <xdr:nvPicPr>
        <xdr:cNvPr id="4" name="Afbeelding 3">
          <a:extLst>
            <a:ext uri="{FF2B5EF4-FFF2-40B4-BE49-F238E27FC236}">
              <a16:creationId xmlns:a16="http://schemas.microsoft.com/office/drawing/2014/main" id="{D5D7C2C2-39B6-4B1B-A5E8-316A5757B980}"/>
            </a:ext>
          </a:extLst>
        </xdr:cNvPr>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0503" y="1725706"/>
          <a:ext cx="1501589" cy="1874184"/>
        </a:xfrm>
        <a:prstGeom prst="rect">
          <a:avLst/>
        </a:prstGeom>
      </xdr:spPr>
    </xdr:pic>
    <xdr:clientData/>
  </xdr:oneCellAnchor>
</xdr:wsDr>
</file>

<file path=xl/drawings/drawing5.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KKE05\AppData\Local\Temp\notes46E1E4\IV-accent%20-%20Meerjarenraming%202019%20-%202025%20IV-accent%20versie%200.72%20(13-7-2018)%20incl.%20cirkeldiagramme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broef10\LFFiles\ConnectPeople\W49cf50f647d1_439d_b8ec_b5063a5c4ccb\d28e4b61-dc79-4c65-8a72-9018f8c21a0a\IPAS_Config_Gen3_jul%202018%20rg%20201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belastingdienst.nl\Homes\pc.belastingdienst.nl\Homes\Usr\kwakm00\Mijn%20Documenten\Desktop\2020-08-07%20Rapportagemodel%202020-07%20(geslot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TEMP\N.Notes\~50084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belastingdienst.nl\Homes\VFPROW54\VFPROW54.dg\CFD_UG_HKT\F&amp;C\Jaarplancyclus\Jpc%202021\Rapportage\2021-04\2021-04-30%20Rapportagemodel%202021-04%20(gesloten)%20def%20BB%202021-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pplication%20Data\Microsoft%20Office\Outlook\SecureTempFolder\Analyse%20inhuur%20tm%20juni%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limbr00\AppData\Local\Temp\notes030940\20190627%20P-View%20juni%202019%20-%20input%20budgetrapportag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Mijn%20Documenten\AANBESTEDINGEN\IUC%2019-015%20FMIS\Gunningssystematiek\UITGANGSPUNTEN%20-%20IUC19-015%20def%20-%20FMI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SO-CFD/UG_HKT_Inkoop-UNIT/80-INKOOPDOSSIERS-ICT/IUC23-027%20Rekenmodellen%20voor%20Taxateurs/04%20-%20BESCHRIJVENDE%20DOCUMENTEN/Gunningsmethodiek/UITGANGSPUNTEN%20-%20IUC23-027%20-%20RVT.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VSPROW55/CFD_UG_HKT/Inkoop-UNIT/80-INKOOPDOSSIERS-ICT/IUC20-014%20SAM%20Tooling/04%20-%20BESCHRIJVENDE%20DOCUMENTEN/UITGANGSPUNTEN%20-%20IUC%2020-014%20-%20SAM%20Tooling%20YB.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VIPROW61/DIR_IV/PORTF/0300%20Budgetbrieven/0310%20Budgetbrieven/2020/BB%202020%20-%203/4a.%20Aanlevering%20DCS/VT%20252%20BD-Bescheiden%20Porti%20Print&amp;Mail%20(budgetmutatie%20voor%20BB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irkeldiagram Financiering"/>
      <sheetName val="2. Cirkeldiagram EP - IH"/>
      <sheetName val="3. Cirkeldiagram Keten"/>
      <sheetName val="4. Cont. vs Vernieuwing P"/>
      <sheetName val="4. Cont. vs Vernieuwing M"/>
      <sheetName val="Tabellen"/>
      <sheetName val="Financieringsbron"/>
      <sheetName val="IV-accent (kopie tbv grafieken)"/>
      <sheetName val="IV-accent"/>
      <sheetName val="MJR IV-accent 18-25"/>
      <sheetName val="FTE Aanbod"/>
      <sheetName val="Onderbouwing materieel"/>
      <sheetName val="IV-accent (oud)"/>
      <sheetName val="MJR IV-accent 18-22 (oud)"/>
      <sheetName val="FTE Aanbod (oud)"/>
      <sheetName val="Onderbouwing materieel (oud)"/>
      <sheetName val="beschrijving"/>
      <sheetName val="statusvelden"/>
      <sheetName val="KPI Rapportage A&amp;P testen"/>
      <sheetName val="stamtabel variabe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0">
          <cell r="V20" t="str">
            <v>I. Overdracht regulier</v>
          </cell>
        </row>
        <row r="21">
          <cell r="V21" t="str">
            <v>II. IA</v>
          </cell>
        </row>
        <row r="22">
          <cell r="V22" t="str">
            <v>III. HIA</v>
          </cell>
        </row>
        <row r="23">
          <cell r="V23" t="str">
            <v>IV. VJN Fiod / Douane</v>
          </cell>
        </row>
        <row r="24">
          <cell r="V24" t="str">
            <v>V. Mix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3550 configs"/>
      <sheetName val="Configurator"/>
    </sheetNames>
    <sheetDataSet>
      <sheetData sheetId="0"/>
      <sheetData sheetId="1">
        <row r="21">
          <cell r="A21">
            <v>2</v>
          </cell>
        </row>
        <row r="22">
          <cell r="A22">
            <v>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08-07 Rapportagemodel 2020"/>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zetting"/>
      <sheetName val="Parameters"/>
      <sheetName val="Bezetting"/>
      <sheetName val="Eenheid"/>
      <sheetName val="Plan"/>
      <sheetName val="Grafiek"/>
      <sheetName val="Bezetting2003"/>
      <sheetName val="intern versus extern"/>
      <sheetName val="Totaal bouwstenen (intern)"/>
      <sheetName val="Totaal bouwstenen"/>
      <sheetName val="onderbouwing"/>
      <sheetName val="ontvangsten"/>
      <sheetName val="vergelijk mutaties"/>
      <sheetName val="Lijst"/>
      <sheetName val="statusvelden"/>
      <sheetName val="C&amp;F codes"/>
      <sheetName val="Lijst 1"/>
      <sheetName val="IO"/>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ow r="2">
          <cell r="B2" t="str">
            <v>Budget</v>
          </cell>
        </row>
        <row r="3">
          <cell r="B3">
            <v>965312</v>
          </cell>
        </row>
        <row r="5">
          <cell r="B5">
            <v>281396</v>
          </cell>
        </row>
      </sheetData>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04-30 Rapportagemodel 2021"/>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2020 (juni)"/>
      <sheetName val="2020 (mei)"/>
      <sheetName val="2019"/>
      <sheetName val="Graph"/>
      <sheetName val="2021 (juni)"/>
      <sheetName val="2021 (mei)"/>
      <sheetName val="2021 (april)"/>
      <sheetName val="2021 (maart)"/>
      <sheetName val="2020"/>
      <sheetName val="2020 (oktober)"/>
      <sheetName val="2020 (september"/>
      <sheetName val="2020 (augustus)"/>
      <sheetName val=" 2020 (jul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zetting"/>
      <sheetName val="input budgetrapportage"/>
      <sheetName val="bron bezetting"/>
      <sheetName val="stamtabel afdeling"/>
      <sheetName val="stamtabel direct"/>
      <sheetName val="stamtabel variabelen"/>
    </sheetNames>
    <sheetDataSet>
      <sheetData sheetId="0">
        <row r="5">
          <cell r="C5" t="str">
            <v>nee</v>
          </cell>
        </row>
        <row r="6">
          <cell r="C6" t="str">
            <v>ja</v>
          </cell>
        </row>
        <row r="7">
          <cell r="C7" t="str">
            <v>nee</v>
          </cell>
        </row>
        <row r="8">
          <cell r="C8" t="str">
            <v>nee</v>
          </cell>
        </row>
        <row r="9">
          <cell r="C9" t="str">
            <v>nee</v>
          </cell>
        </row>
      </sheetData>
      <sheetData sheetId="1"/>
      <sheetData sheetId="2">
        <row r="4">
          <cell r="E4" t="str">
            <v>organisatieonderdeel</v>
          </cell>
        </row>
      </sheetData>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1.2820512820512822</v>
          </cell>
        </row>
        <row r="80">
          <cell r="J80">
            <v>0.6</v>
          </cell>
        </row>
      </sheetData>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GANGSPUNTEN - IUC23-027 - RV"/>
      <sheetName val="Disclaimer"/>
      <sheetName val="Superformule"/>
      <sheetName val="Info BD"/>
      <sheetName val="Evaluatie"/>
      <sheetName val="TBV Onderzoek"/>
      <sheetName val="BPK-Grafiek"/>
      <sheetName val="HULP-velden"/>
      <sheetName val="DATA"/>
      <sheetName val="HULP-data"/>
    </sheetNames>
    <sheetDataSet>
      <sheetData sheetId="0" refreshError="1"/>
      <sheetData sheetId="1"/>
      <sheetData sheetId="2"/>
      <sheetData sheetId="3"/>
      <sheetData sheetId="4"/>
      <sheetData sheetId="5"/>
      <sheetData sheetId="6"/>
      <sheetData sheetId="7">
        <row r="20">
          <cell r="L20">
            <v>1.1111111111111112</v>
          </cell>
        </row>
        <row r="80">
          <cell r="J80">
            <v>0.75</v>
          </cell>
        </row>
      </sheetData>
      <sheetData sheetId="8">
        <row r="7">
          <cell r="B7" t="str">
            <v>Uw inschrijving</v>
          </cell>
        </row>
      </sheetData>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1.1764705882352942</v>
          </cell>
        </row>
        <row r="80">
          <cell r="J80">
            <v>0.5</v>
          </cell>
        </row>
      </sheetData>
      <sheetData sheetId="7">
        <row r="7">
          <cell r="B7" t="str">
            <v>Uw inschrijving</v>
          </cell>
        </row>
      </sheetData>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IV"/>
      <sheetName val="selectie reg"/>
      <sheetName val="Mutaties BD Bescheiden"/>
      <sheetName val="selectie IA"/>
      <sheetName val="statusvelden"/>
      <sheetName val="Labelkeuzes"/>
    </sheetNames>
    <sheetDataSet>
      <sheetData sheetId="0"/>
      <sheetData sheetId="1">
        <row r="1">
          <cell r="A1" t="str">
            <v>Loonsom</v>
          </cell>
        </row>
        <row r="2">
          <cell r="A2" t="str">
            <v>Toelagen/vergoedingen</v>
          </cell>
        </row>
        <row r="3">
          <cell r="A3" t="str">
            <v>Bijzonder belonen</v>
          </cell>
        </row>
        <row r="4">
          <cell r="A4" t="str">
            <v>Ambtsjubilea</v>
          </cell>
        </row>
        <row r="5">
          <cell r="A5" t="str">
            <v>Flexibel budget</v>
          </cell>
        </row>
        <row r="6">
          <cell r="A6" t="str">
            <v>Reis en verblijf (niet OV)</v>
          </cell>
        </row>
        <row r="7">
          <cell r="A7" t="str">
            <v>Opleidingsbudget</v>
          </cell>
        </row>
        <row r="8">
          <cell r="A8" t="str">
            <v>Desaldering diensten I-SZW</v>
          </cell>
        </row>
        <row r="9">
          <cell r="A9">
            <v>0</v>
          </cell>
        </row>
        <row r="10">
          <cell r="A10" t="str">
            <v>Inhuur externen</v>
          </cell>
        </row>
        <row r="11">
          <cell r="A11" t="str">
            <v>UZK (regulier IV)</v>
          </cell>
        </row>
        <row r="12">
          <cell r="A12">
            <v>0</v>
          </cell>
        </row>
        <row r="13">
          <cell r="A13" t="str">
            <v>DWB</v>
          </cell>
        </row>
        <row r="14">
          <cell r="A14" t="str">
            <v>Beeldschermen</v>
          </cell>
        </row>
        <row r="15">
          <cell r="A15" t="str">
            <v xml:space="preserve">Mobile devices </v>
          </cell>
        </row>
        <row r="16">
          <cell r="A16" t="str">
            <v>Aanschaf werkplekken</v>
          </cell>
        </row>
        <row r="17">
          <cell r="A17">
            <v>0</v>
          </cell>
        </row>
        <row r="18">
          <cell r="A18" t="str">
            <v>Overige materiële uitgaven</v>
          </cell>
        </row>
        <row r="19">
          <cell r="A19" t="str">
            <v>Uitbesteding derden - Organisatieontwikkeling</v>
          </cell>
        </row>
        <row r="20">
          <cell r="A20">
            <v>0</v>
          </cell>
        </row>
        <row r="21">
          <cell r="A21" t="str">
            <v>Investeringen</v>
          </cell>
        </row>
        <row r="22">
          <cell r="A22" t="str">
            <v>Hard- &amp; Software</v>
          </cell>
        </row>
        <row r="23">
          <cell r="A23" t="str">
            <v>Uitbesteding derden - portfolio</v>
          </cell>
        </row>
        <row r="24">
          <cell r="A24" t="str">
            <v>Onderhoudskosten Appliances</v>
          </cell>
        </row>
        <row r="25">
          <cell r="A25" t="str">
            <v>PPI</v>
          </cell>
        </row>
        <row r="26">
          <cell r="A26" t="str">
            <v>CIE - Verschrottingskosten</v>
          </cell>
        </row>
        <row r="27">
          <cell r="A27" t="str">
            <v>Datacommunicatie</v>
          </cell>
        </row>
        <row r="28">
          <cell r="A28" t="str">
            <v>Telefoniekosten</v>
          </cell>
        </row>
        <row r="29">
          <cell r="A29" t="str">
            <v>Video conference set en presentatiescherm</v>
          </cell>
        </row>
        <row r="30">
          <cell r="A30" t="str">
            <v>Cisco Jabber VC mobile licenties</v>
          </cell>
        </row>
        <row r="31">
          <cell r="A31" t="str">
            <v>Narrow Casting BIS-id</v>
          </cell>
        </row>
        <row r="32">
          <cell r="A32" t="str">
            <v>Printers</v>
          </cell>
        </row>
        <row r="33">
          <cell r="A33" t="str">
            <v>Netwerkverbindingen</v>
          </cell>
        </row>
        <row r="34">
          <cell r="A34" t="str">
            <v>Inrichting infra en netwerk</v>
          </cell>
        </row>
        <row r="35">
          <cell r="A35">
            <v>0</v>
          </cell>
        </row>
        <row r="36">
          <cell r="A36" t="str">
            <v>Ontvangsten - desaldering uitgaven</v>
          </cell>
        </row>
        <row r="37">
          <cell r="A37">
            <v>0</v>
          </cell>
        </row>
        <row r="38">
          <cell r="A38" t="str">
            <v>Personele uitgaven BD bescheiden</v>
          </cell>
        </row>
        <row r="39">
          <cell r="A39" t="str">
            <v>UZK BD bescheiden</v>
          </cell>
        </row>
        <row r="40">
          <cell r="A40" t="str">
            <v>ICT uitgaven tbv BD bescheiden</v>
          </cell>
        </row>
        <row r="41">
          <cell r="A41" t="str">
            <v>BD-bescheiden - Papier</v>
          </cell>
        </row>
        <row r="42">
          <cell r="A42" t="str">
            <v>BD-bescheiden - Porti</v>
          </cell>
        </row>
        <row r="43">
          <cell r="A43">
            <v>0</v>
          </cell>
        </row>
        <row r="44">
          <cell r="A44" t="str">
            <v>Ontvangsten BD bescheiden</v>
          </cell>
        </row>
      </sheetData>
      <sheetData sheetId="2"/>
      <sheetData sheetId="3"/>
      <sheetData sheetId="4" refreshError="1"/>
      <sheetData sheetId="5" refreshError="1"/>
    </sheetDataSet>
  </externalBook>
</externalLink>
</file>

<file path=xl/theme/theme1.xml><?xml version="1.0" encoding="utf-8"?>
<a:theme xmlns:a="http://schemas.openxmlformats.org/drawingml/2006/main" name="Kantoorth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49"/>
  <sheetViews>
    <sheetView showGridLines="0" tabSelected="1" zoomScale="90" zoomScaleNormal="90" workbookViewId="0">
      <selection activeCell="F19" sqref="F19 F22"/>
    </sheetView>
  </sheetViews>
  <sheetFormatPr defaultColWidth="0" defaultRowHeight="15" zeroHeight="1" x14ac:dyDescent="0.25"/>
  <cols>
    <col min="1" max="1" width="3.5703125" style="36" customWidth="1"/>
    <col min="2" max="2" width="55.42578125" style="36" customWidth="1"/>
    <col min="3" max="3" width="40.42578125" style="36" customWidth="1"/>
    <col min="4" max="4" width="22.42578125" style="36" customWidth="1"/>
    <col min="5" max="5" width="3.5703125" style="36" customWidth="1"/>
    <col min="6" max="6" width="28" style="36" bestFit="1" customWidth="1"/>
    <col min="7" max="7" width="4.42578125" style="36" customWidth="1"/>
    <col min="8" max="11" width="27.42578125" style="36" customWidth="1"/>
    <col min="12" max="12" width="3.5703125" style="36" customWidth="1"/>
    <col min="13" max="16384" width="8.85546875" style="36" hidden="1"/>
  </cols>
  <sheetData>
    <row r="1" spans="1:11" x14ac:dyDescent="0.25">
      <c r="A1" s="14"/>
      <c r="B1" s="14"/>
      <c r="C1" s="14"/>
      <c r="D1" s="14"/>
      <c r="E1" s="14"/>
      <c r="F1" s="14"/>
      <c r="G1" s="14"/>
      <c r="H1" s="14"/>
      <c r="I1" s="14"/>
      <c r="J1" s="14"/>
      <c r="K1" s="14"/>
    </row>
    <row r="2" spans="1:11" x14ac:dyDescent="0.25">
      <c r="A2" s="14"/>
      <c r="B2" s="37"/>
      <c r="C2" s="37"/>
      <c r="D2" s="37"/>
      <c r="E2" s="37"/>
      <c r="F2" s="37"/>
      <c r="G2" s="37"/>
      <c r="H2" s="37"/>
      <c r="I2" s="37"/>
      <c r="J2" s="37"/>
      <c r="K2" s="37"/>
    </row>
    <row r="3" spans="1:11" ht="22.5" x14ac:dyDescent="0.3">
      <c r="A3" s="14"/>
      <c r="B3" s="38" t="s">
        <v>82</v>
      </c>
      <c r="C3" s="38"/>
      <c r="D3" s="37"/>
      <c r="E3" s="37"/>
      <c r="F3" s="37"/>
      <c r="G3" s="37"/>
      <c r="H3" s="37"/>
      <c r="I3" s="37"/>
      <c r="J3" s="37"/>
      <c r="K3" s="37"/>
    </row>
    <row r="4" spans="1:11" ht="18" x14ac:dyDescent="0.25">
      <c r="A4" s="14"/>
      <c r="B4" s="39" t="s">
        <v>122</v>
      </c>
      <c r="C4" s="39"/>
      <c r="D4" s="37"/>
      <c r="E4" s="37"/>
      <c r="F4" s="37"/>
      <c r="G4" s="37"/>
      <c r="H4" s="37"/>
      <c r="I4" s="37"/>
      <c r="J4" s="37"/>
      <c r="K4" s="37"/>
    </row>
    <row r="5" spans="1:11" ht="18" x14ac:dyDescent="0.25">
      <c r="A5" s="14"/>
      <c r="B5" s="40" t="s">
        <v>0</v>
      </c>
      <c r="C5" s="39"/>
      <c r="D5" s="37"/>
      <c r="E5" s="37"/>
      <c r="F5" s="37"/>
      <c r="G5" s="37"/>
      <c r="H5" s="37"/>
      <c r="I5" s="37"/>
      <c r="J5" s="37"/>
      <c r="K5" s="37"/>
    </row>
    <row r="6" spans="1:11" ht="18" x14ac:dyDescent="0.25">
      <c r="A6" s="14"/>
      <c r="B6" s="13" t="s">
        <v>123</v>
      </c>
      <c r="C6" s="40"/>
      <c r="D6" s="37"/>
      <c r="E6" s="37"/>
      <c r="F6" s="37"/>
      <c r="G6" s="37"/>
      <c r="H6" s="37"/>
      <c r="I6" s="37"/>
      <c r="J6" s="37"/>
      <c r="K6" s="37"/>
    </row>
    <row r="7" spans="1:11" x14ac:dyDescent="0.25">
      <c r="A7" s="14"/>
      <c r="B7" s="18" t="s">
        <v>3</v>
      </c>
      <c r="C7" s="13"/>
      <c r="D7" s="37"/>
      <c r="E7" s="37"/>
      <c r="F7" s="37"/>
      <c r="G7" s="37"/>
      <c r="H7" s="37"/>
      <c r="I7" s="37"/>
      <c r="J7" s="37"/>
      <c r="K7" s="37"/>
    </row>
    <row r="8" spans="1:11" x14ac:dyDescent="0.25">
      <c r="A8" s="14"/>
      <c r="B8" s="13"/>
      <c r="C8" s="13"/>
      <c r="D8" s="37"/>
      <c r="E8" s="37"/>
      <c r="F8" s="37"/>
      <c r="G8" s="37"/>
      <c r="H8" s="37"/>
      <c r="I8" s="37"/>
      <c r="J8" s="37"/>
      <c r="K8" s="37"/>
    </row>
    <row r="9" spans="1:11" x14ac:dyDescent="0.25">
      <c r="A9" s="14"/>
      <c r="B9" s="41" t="s">
        <v>48</v>
      </c>
      <c r="C9" s="285"/>
      <c r="D9" s="286"/>
      <c r="E9" s="42"/>
      <c r="F9" s="42"/>
      <c r="G9" s="42"/>
      <c r="H9" s="42"/>
      <c r="I9" s="42"/>
      <c r="J9" s="42"/>
      <c r="K9" s="42"/>
    </row>
    <row r="10" spans="1:11" x14ac:dyDescent="0.25">
      <c r="A10" s="14"/>
      <c r="B10" s="42"/>
      <c r="C10" s="42"/>
      <c r="D10" s="42"/>
      <c r="E10" s="43"/>
      <c r="F10" s="42"/>
      <c r="G10" s="42"/>
      <c r="H10" s="42"/>
      <c r="I10" s="42"/>
      <c r="J10" s="42"/>
      <c r="K10" s="42"/>
    </row>
    <row r="11" spans="1:11" ht="15.75" thickBot="1" x14ac:dyDescent="0.3">
      <c r="A11" s="14"/>
      <c r="B11" s="44"/>
      <c r="C11" s="44"/>
      <c r="D11" s="44"/>
      <c r="E11" s="44"/>
      <c r="F11" s="45"/>
      <c r="G11" s="17"/>
      <c r="H11" s="17"/>
      <c r="I11" s="17"/>
      <c r="J11" s="17"/>
      <c r="K11" s="17"/>
    </row>
    <row r="12" spans="1:11" ht="15.75" thickTop="1" x14ac:dyDescent="0.25">
      <c r="A12" s="14"/>
      <c r="B12" s="46"/>
      <c r="C12" s="46"/>
      <c r="D12" s="46"/>
      <c r="E12" s="46"/>
      <c r="F12" s="17"/>
      <c r="G12" s="68"/>
      <c r="H12" s="17"/>
      <c r="I12" s="17"/>
      <c r="J12" s="17"/>
      <c r="K12" s="17"/>
    </row>
    <row r="13" spans="1:11" ht="18.75" thickBot="1" x14ac:dyDescent="0.3">
      <c r="A13" s="14"/>
      <c r="B13" s="47" t="s">
        <v>1</v>
      </c>
      <c r="C13" s="48"/>
      <c r="D13" s="49"/>
      <c r="E13" s="50"/>
      <c r="F13" s="51">
        <f>F19+F22</f>
        <v>0</v>
      </c>
      <c r="G13" s="69"/>
      <c r="H13" s="17"/>
      <c r="I13" s="17"/>
      <c r="J13" s="17"/>
      <c r="K13" s="17"/>
    </row>
    <row r="14" spans="1:11" ht="16.5" thickTop="1" thickBot="1" x14ac:dyDescent="0.3">
      <c r="A14" s="14"/>
      <c r="B14" s="44"/>
      <c r="C14" s="44"/>
      <c r="D14" s="44"/>
      <c r="E14" s="44"/>
      <c r="F14" s="45"/>
      <c r="G14" s="70"/>
      <c r="H14" s="17"/>
      <c r="I14" s="17"/>
      <c r="J14" s="17"/>
      <c r="K14" s="17"/>
    </row>
    <row r="15" spans="1:11" ht="5.45" customHeight="1" thickTop="1" x14ac:dyDescent="0.25">
      <c r="A15" s="14"/>
      <c r="B15" s="46"/>
      <c r="C15" s="46"/>
      <c r="D15" s="46"/>
      <c r="E15" s="46"/>
      <c r="F15" s="17"/>
      <c r="G15" s="17"/>
      <c r="H15" s="17"/>
      <c r="I15" s="17"/>
      <c r="J15" s="17"/>
      <c r="K15" s="17"/>
    </row>
    <row r="16" spans="1:11" x14ac:dyDescent="0.25">
      <c r="A16" s="14"/>
      <c r="B16" s="46" t="s">
        <v>81</v>
      </c>
      <c r="C16" s="46"/>
      <c r="D16" s="46"/>
      <c r="E16" s="46"/>
      <c r="F16" s="17"/>
      <c r="G16" s="17"/>
      <c r="H16" s="17"/>
      <c r="I16" s="17"/>
      <c r="J16" s="17"/>
      <c r="K16" s="17"/>
    </row>
    <row r="17" spans="1:11" ht="6.6" customHeight="1" x14ac:dyDescent="0.25">
      <c r="A17" s="14"/>
      <c r="B17" s="46"/>
      <c r="C17" s="46"/>
      <c r="D17" s="46"/>
      <c r="E17" s="46"/>
      <c r="F17" s="17"/>
      <c r="G17" s="17"/>
      <c r="H17" s="17"/>
      <c r="I17" s="17"/>
      <c r="J17" s="17"/>
      <c r="K17" s="17"/>
    </row>
    <row r="18" spans="1:11" ht="18" x14ac:dyDescent="0.25">
      <c r="A18" s="67"/>
      <c r="B18" s="52" t="s">
        <v>124</v>
      </c>
      <c r="C18" s="53"/>
      <c r="D18" s="54"/>
      <c r="E18" s="55"/>
      <c r="F18" s="55" t="s">
        <v>121</v>
      </c>
      <c r="G18" s="55"/>
      <c r="H18" s="195" t="s">
        <v>66</v>
      </c>
      <c r="I18" s="195" t="s">
        <v>73</v>
      </c>
      <c r="J18" s="195" t="s">
        <v>74</v>
      </c>
      <c r="K18" s="195" t="s">
        <v>91</v>
      </c>
    </row>
    <row r="19" spans="1:11" x14ac:dyDescent="0.25">
      <c r="A19" s="67">
        <v>1</v>
      </c>
      <c r="B19" s="56" t="s">
        <v>89</v>
      </c>
      <c r="C19" s="57"/>
      <c r="D19" s="58" t="s">
        <v>137</v>
      </c>
      <c r="E19" s="55"/>
      <c r="F19" s="59">
        <f>'1. Gebruiksrecht'!I47</f>
        <v>0</v>
      </c>
      <c r="G19" s="55"/>
      <c r="H19" s="71">
        <f>'1. Gebruiksrecht'!E44</f>
        <v>0</v>
      </c>
      <c r="I19" s="71">
        <f>'1. Gebruiksrecht'!F44</f>
        <v>0</v>
      </c>
      <c r="J19" s="71">
        <f>'1. Gebruiksrecht'!G44</f>
        <v>0</v>
      </c>
      <c r="K19" s="71">
        <f>'1. Gebruiksrecht'!H44</f>
        <v>0</v>
      </c>
    </row>
    <row r="20" spans="1:11" x14ac:dyDescent="0.25">
      <c r="A20" s="67"/>
      <c r="B20" s="46"/>
      <c r="C20" s="46"/>
      <c r="D20" s="46"/>
      <c r="E20" s="46"/>
      <c r="F20" s="60"/>
      <c r="G20" s="55"/>
      <c r="H20" s="60"/>
      <c r="I20" s="60"/>
      <c r="J20" s="60"/>
      <c r="K20" s="60"/>
    </row>
    <row r="21" spans="1:11" ht="18" x14ac:dyDescent="0.25">
      <c r="A21" s="67"/>
      <c r="B21" s="52" t="s">
        <v>64</v>
      </c>
      <c r="C21" s="53"/>
      <c r="D21" s="54"/>
      <c r="E21" s="50"/>
      <c r="F21" s="62"/>
      <c r="G21" s="55"/>
      <c r="H21" s="62"/>
      <c r="I21" s="62"/>
      <c r="J21" s="62"/>
      <c r="K21" s="62"/>
    </row>
    <row r="22" spans="1:11" x14ac:dyDescent="0.25">
      <c r="A22" s="67">
        <v>2</v>
      </c>
      <c r="B22" s="56" t="s">
        <v>133</v>
      </c>
      <c r="C22" s="63"/>
      <c r="D22" s="58" t="s">
        <v>138</v>
      </c>
      <c r="E22" s="50"/>
      <c r="F22" s="59">
        <f>'2. Opleidingen'!E20</f>
        <v>0</v>
      </c>
      <c r="G22" s="55"/>
      <c r="H22" s="279"/>
      <c r="I22" s="279"/>
      <c r="J22" s="279"/>
      <c r="K22" s="279"/>
    </row>
    <row r="23" spans="1:11" x14ac:dyDescent="0.25">
      <c r="A23" s="67"/>
      <c r="B23" s="17"/>
      <c r="C23" s="17"/>
      <c r="D23" s="64"/>
      <c r="E23" s="55"/>
      <c r="F23" s="61"/>
      <c r="G23" s="55"/>
      <c r="H23" s="61"/>
      <c r="I23" s="61"/>
      <c r="J23" s="61"/>
      <c r="K23" s="61"/>
    </row>
    <row r="24" spans="1:11" ht="15.75" thickBot="1" x14ac:dyDescent="0.3">
      <c r="A24" s="67"/>
      <c r="B24" s="44"/>
      <c r="C24" s="44"/>
      <c r="D24" s="44"/>
      <c r="E24" s="44"/>
      <c r="F24" s="45"/>
      <c r="G24" s="45"/>
      <c r="H24" s="45"/>
      <c r="I24" s="45"/>
      <c r="J24" s="45"/>
      <c r="K24" s="45"/>
    </row>
    <row r="25" spans="1:11" ht="15.75" thickTop="1" x14ac:dyDescent="0.25">
      <c r="A25" s="14"/>
      <c r="B25" s="46"/>
      <c r="C25" s="46"/>
      <c r="D25" s="46"/>
      <c r="E25" s="46"/>
      <c r="F25" s="17"/>
      <c r="G25" s="17"/>
      <c r="H25" s="17"/>
      <c r="I25" s="17"/>
      <c r="J25" s="17"/>
      <c r="K25" s="17"/>
    </row>
    <row r="26" spans="1:11" x14ac:dyDescent="0.25"/>
    <row r="27" spans="1:11" x14ac:dyDescent="0.25"/>
    <row r="28" spans="1:11" x14ac:dyDescent="0.25"/>
    <row r="29" spans="1:11" x14ac:dyDescent="0.25"/>
    <row r="30" spans="1:11" x14ac:dyDescent="0.25"/>
    <row r="31" spans="1:11" x14ac:dyDescent="0.25"/>
    <row r="32" spans="1: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9" s="36" customFormat="1" hidden="1" x14ac:dyDescent="0.25"/>
  </sheetData>
  <sheetProtection algorithmName="SHA-512" hashValue="Ajfza7bFbav3z4QXbP3wKSwRTF67hYgw9gd4Fo8LMS7z7tWLlafLXyhIGU3Dbg1I3lfu+UV/NGJHcGgvSPVDQA==" saltValue="QGcUYvpnHLG5zAf1uoqNhA==" spinCount="100000" sheet="1" objects="1" scenarios="1"/>
  <mergeCells count="1">
    <mergeCell ref="C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FE279-51D0-411A-9412-D052EB69F513}">
  <dimension ref="A1:Z896"/>
  <sheetViews>
    <sheetView showGridLines="0" topLeftCell="B10" zoomScale="90" zoomScaleNormal="90" workbookViewId="0">
      <selection activeCell="D25" sqref="D25"/>
    </sheetView>
  </sheetViews>
  <sheetFormatPr defaultColWidth="0" defaultRowHeight="0" customHeight="1" zeroHeight="1" x14ac:dyDescent="0.25"/>
  <cols>
    <col min="1" max="1" width="2.85546875" style="126" customWidth="1"/>
    <col min="2" max="2" width="6.140625" style="126" bestFit="1" customWidth="1"/>
    <col min="3" max="3" width="45.5703125" style="152" customWidth="1"/>
    <col min="4" max="4" width="20.5703125" style="126" customWidth="1"/>
    <col min="5" max="5" width="20.5703125" style="127" customWidth="1"/>
    <col min="6" max="6" width="20.5703125" style="153" customWidth="1"/>
    <col min="7" max="9" width="20.5703125" style="127" customWidth="1"/>
    <col min="10" max="10" width="9.42578125" style="127" customWidth="1"/>
    <col min="11" max="11" width="18.85546875" style="127" hidden="1" customWidth="1"/>
    <col min="12" max="12" width="3.5703125" style="110" hidden="1" customWidth="1"/>
    <col min="13" max="13" width="18.85546875" style="110" hidden="1" customWidth="1"/>
    <col min="14" max="15" width="8.85546875" style="110" hidden="1" customWidth="1"/>
    <col min="16" max="18" width="8.85546875" style="126" hidden="1" customWidth="1"/>
    <col min="19" max="19" width="16.140625" style="126" hidden="1" customWidth="1"/>
    <col min="20" max="20" width="17" style="126" hidden="1" customWidth="1"/>
    <col min="21" max="21" width="16.42578125" style="126" hidden="1" customWidth="1"/>
    <col min="22" max="16384" width="8.85546875" style="126" hidden="1"/>
  </cols>
  <sheetData>
    <row r="1" spans="2:26" ht="12" customHeight="1" x14ac:dyDescent="0.25">
      <c r="B1" s="89"/>
      <c r="L1" s="86"/>
      <c r="M1" s="86"/>
      <c r="N1" s="86"/>
      <c r="O1" s="86"/>
      <c r="P1" s="86"/>
      <c r="Q1" s="86"/>
      <c r="R1" s="86"/>
      <c r="S1" s="86"/>
      <c r="T1" s="86"/>
      <c r="U1" s="86"/>
    </row>
    <row r="2" spans="2:26" s="169" customFormat="1" ht="22.5" x14ac:dyDescent="0.3">
      <c r="C2" s="170" t="s">
        <v>83</v>
      </c>
      <c r="D2" s="171"/>
      <c r="E2" s="172"/>
      <c r="F2" s="173"/>
      <c r="G2" s="171"/>
      <c r="H2" s="171"/>
      <c r="I2" s="174"/>
      <c r="J2" s="174"/>
      <c r="K2" s="174"/>
      <c r="L2" s="175"/>
      <c r="M2" s="175"/>
      <c r="N2" s="175"/>
      <c r="O2" s="175"/>
      <c r="P2" s="175"/>
      <c r="Q2" s="175"/>
      <c r="R2" s="175"/>
      <c r="S2" s="175"/>
      <c r="T2" s="175"/>
      <c r="U2" s="175"/>
      <c r="V2" s="175"/>
      <c r="Y2" s="176"/>
    </row>
    <row r="3" spans="2:26" s="89" customFormat="1" ht="16.350000000000001" customHeight="1" x14ac:dyDescent="0.3">
      <c r="B3" s="177"/>
      <c r="C3" s="79" t="s">
        <v>122</v>
      </c>
      <c r="D3" s="178"/>
      <c r="E3" s="178"/>
      <c r="F3" s="179"/>
      <c r="G3" s="178"/>
      <c r="H3" s="178"/>
      <c r="I3" s="178"/>
      <c r="J3" s="178"/>
      <c r="K3" s="178"/>
      <c r="L3" s="86"/>
      <c r="M3" s="86"/>
      <c r="N3" s="86"/>
      <c r="O3" s="86"/>
      <c r="P3" s="86"/>
      <c r="Q3" s="86"/>
      <c r="R3" s="86"/>
      <c r="S3" s="86"/>
      <c r="T3" s="86"/>
      <c r="U3" s="86"/>
      <c r="V3" s="86"/>
      <c r="Y3" s="180"/>
    </row>
    <row r="4" spans="2:26" s="89" customFormat="1" ht="20.25" x14ac:dyDescent="0.3">
      <c r="C4" s="181" t="s">
        <v>67</v>
      </c>
      <c r="D4" s="178"/>
      <c r="E4" s="178"/>
      <c r="F4" s="179"/>
      <c r="G4" s="178"/>
      <c r="H4" s="178"/>
      <c r="I4" s="178"/>
      <c r="J4" s="178"/>
      <c r="K4" s="178"/>
      <c r="L4" s="86"/>
      <c r="M4" s="86"/>
      <c r="N4" s="86"/>
      <c r="O4" s="86"/>
      <c r="P4" s="86"/>
      <c r="Q4" s="86"/>
      <c r="R4" s="86"/>
      <c r="S4" s="86"/>
      <c r="T4" s="86"/>
      <c r="U4" s="86"/>
      <c r="V4" s="86"/>
      <c r="Y4" s="180"/>
    </row>
    <row r="5" spans="2:26" s="89" customFormat="1" ht="12.6" customHeight="1" x14ac:dyDescent="0.25">
      <c r="C5" s="182" t="s">
        <v>125</v>
      </c>
      <c r="D5" s="178"/>
      <c r="E5" s="178"/>
      <c r="F5" s="179"/>
      <c r="G5" s="178"/>
      <c r="H5" s="178"/>
      <c r="I5" s="178"/>
      <c r="J5" s="178"/>
      <c r="K5" s="178"/>
      <c r="L5" s="86"/>
      <c r="M5" s="86"/>
      <c r="N5" s="86"/>
      <c r="O5" s="86"/>
      <c r="P5" s="86"/>
      <c r="Q5" s="86"/>
      <c r="R5" s="86"/>
      <c r="S5" s="86"/>
      <c r="T5" s="86"/>
      <c r="U5" s="86"/>
      <c r="V5" s="86"/>
      <c r="Y5" s="180"/>
    </row>
    <row r="6" spans="2:26" s="89" customFormat="1" ht="15.75" x14ac:dyDescent="0.25">
      <c r="C6" s="183" t="s">
        <v>84</v>
      </c>
      <c r="D6" s="178"/>
      <c r="E6" s="178"/>
      <c r="F6" s="179"/>
      <c r="G6" s="178"/>
      <c r="H6" s="178"/>
      <c r="I6" s="178"/>
      <c r="J6" s="178"/>
      <c r="K6" s="178"/>
      <c r="L6" s="86"/>
      <c r="M6" s="86"/>
      <c r="N6" s="86"/>
      <c r="O6" s="86"/>
      <c r="P6" s="86"/>
      <c r="Q6" s="86"/>
      <c r="R6" s="86"/>
      <c r="S6" s="86"/>
      <c r="T6" s="86"/>
      <c r="U6" s="86"/>
      <c r="V6" s="86"/>
      <c r="Y6" s="180"/>
    </row>
    <row r="7" spans="2:26" s="89" customFormat="1" ht="15.75" x14ac:dyDescent="0.25">
      <c r="C7" s="182"/>
      <c r="D7" s="184"/>
      <c r="E7" s="185"/>
      <c r="F7" s="185"/>
      <c r="G7" s="179"/>
      <c r="H7" s="185"/>
      <c r="I7" s="179"/>
      <c r="J7" s="179"/>
      <c r="K7" s="179"/>
      <c r="L7" s="86"/>
      <c r="M7" s="86"/>
      <c r="N7" s="86"/>
      <c r="O7" s="86"/>
      <c r="P7" s="86"/>
      <c r="Q7" s="86"/>
      <c r="R7" s="86"/>
      <c r="S7" s="86"/>
      <c r="T7" s="86"/>
      <c r="U7" s="86"/>
      <c r="V7" s="86"/>
      <c r="W7" s="86"/>
      <c r="X7" s="86"/>
      <c r="Y7" s="86"/>
      <c r="Z7" s="86"/>
    </row>
    <row r="8" spans="2:26" s="89" customFormat="1" ht="15.75" x14ac:dyDescent="0.25">
      <c r="C8" s="186"/>
      <c r="D8" s="187"/>
      <c r="E8" s="187"/>
      <c r="F8" s="188"/>
      <c r="G8" s="124"/>
      <c r="H8" s="188"/>
      <c r="I8" s="188"/>
      <c r="J8" s="188"/>
      <c r="K8" s="188"/>
      <c r="L8" s="86"/>
      <c r="M8" s="86"/>
      <c r="N8" s="86"/>
      <c r="O8" s="86"/>
      <c r="P8" s="86"/>
      <c r="Q8" s="86"/>
      <c r="R8" s="86"/>
      <c r="S8" s="86"/>
      <c r="T8" s="86"/>
      <c r="U8" s="86"/>
      <c r="V8" s="86"/>
      <c r="W8" s="86"/>
      <c r="X8" s="86"/>
      <c r="Y8" s="86"/>
    </row>
    <row r="9" spans="2:26" s="89" customFormat="1" ht="15.75" x14ac:dyDescent="0.25">
      <c r="C9" s="189" t="s">
        <v>90</v>
      </c>
      <c r="D9" s="190"/>
      <c r="E9" s="190"/>
      <c r="F9" s="190"/>
      <c r="G9" s="191"/>
      <c r="H9" s="168"/>
      <c r="I9" s="168"/>
      <c r="J9" s="86"/>
      <c r="K9" s="86"/>
      <c r="L9" s="86"/>
      <c r="M9" s="86"/>
      <c r="N9" s="86"/>
      <c r="O9" s="86"/>
      <c r="P9" s="86"/>
      <c r="Q9" s="86"/>
      <c r="R9" s="86"/>
    </row>
    <row r="10" spans="2:26" s="89" customFormat="1" ht="15.75" x14ac:dyDescent="0.25">
      <c r="C10" s="192" t="s">
        <v>85</v>
      </c>
      <c r="D10" s="193" t="s">
        <v>5</v>
      </c>
      <c r="E10" s="193"/>
      <c r="F10" s="193"/>
      <c r="G10" s="194"/>
      <c r="H10" s="168"/>
      <c r="I10" s="168"/>
      <c r="J10" s="86"/>
      <c r="K10" s="86"/>
      <c r="L10" s="86"/>
      <c r="M10" s="86"/>
      <c r="N10" s="86"/>
      <c r="O10" s="86"/>
      <c r="P10" s="86"/>
    </row>
    <row r="11" spans="2:26" s="89" customFormat="1" ht="15.75" x14ac:dyDescent="0.25">
      <c r="C11" s="80"/>
      <c r="D11" s="289"/>
      <c r="E11" s="290"/>
      <c r="F11" s="290"/>
      <c r="G11" s="291"/>
      <c r="H11" s="168"/>
      <c r="I11" s="168"/>
      <c r="J11" s="86"/>
      <c r="K11" s="86"/>
      <c r="L11" s="86"/>
      <c r="M11" s="86"/>
      <c r="N11" s="86"/>
      <c r="O11" s="86"/>
      <c r="P11" s="86"/>
    </row>
    <row r="12" spans="2:26" s="89" customFormat="1" ht="16.5" thickBot="1" x14ac:dyDescent="0.3">
      <c r="C12" s="120"/>
      <c r="D12" s="121"/>
      <c r="E12" s="121"/>
      <c r="F12" s="122"/>
      <c r="G12" s="121"/>
      <c r="H12" s="121"/>
      <c r="I12" s="121"/>
      <c r="J12" s="121"/>
      <c r="K12" s="121"/>
      <c r="L12" s="86"/>
      <c r="M12" s="86"/>
      <c r="N12" s="86"/>
      <c r="O12" s="86"/>
      <c r="P12" s="86"/>
      <c r="Q12" s="86"/>
      <c r="R12" s="86"/>
      <c r="S12" s="86"/>
      <c r="T12" s="86"/>
      <c r="U12" s="86"/>
      <c r="V12" s="86"/>
      <c r="W12" s="86"/>
      <c r="X12" s="86"/>
      <c r="Y12" s="86"/>
    </row>
    <row r="13" spans="2:26" s="89" customFormat="1" ht="15.75" x14ac:dyDescent="0.25">
      <c r="C13" s="123"/>
      <c r="D13" s="124"/>
      <c r="E13" s="124"/>
      <c r="F13" s="125"/>
      <c r="G13" s="124"/>
      <c r="H13" s="124"/>
      <c r="I13" s="124"/>
      <c r="J13" s="124"/>
      <c r="K13" s="124"/>
      <c r="L13" s="86"/>
      <c r="M13" s="86"/>
      <c r="N13" s="86"/>
      <c r="O13" s="86"/>
      <c r="P13" s="86"/>
      <c r="Q13" s="86"/>
      <c r="R13" s="86"/>
      <c r="S13" s="86"/>
      <c r="T13" s="86"/>
      <c r="U13" s="86"/>
      <c r="V13" s="86"/>
      <c r="W13" s="86"/>
      <c r="X13" s="86"/>
      <c r="Y13" s="86"/>
    </row>
    <row r="14" spans="2:26" s="89" customFormat="1" ht="18.75" x14ac:dyDescent="0.25">
      <c r="C14" s="155" t="s">
        <v>116</v>
      </c>
      <c r="D14" s="156"/>
      <c r="E14" s="156"/>
      <c r="F14" s="156"/>
      <c r="G14" s="157"/>
      <c r="H14" s="124"/>
      <c r="I14" s="124"/>
      <c r="J14" s="124"/>
      <c r="K14" s="124"/>
      <c r="L14" s="86"/>
      <c r="M14" s="86"/>
      <c r="N14" s="86"/>
      <c r="O14" s="86"/>
      <c r="P14" s="86"/>
      <c r="Q14" s="86"/>
      <c r="R14" s="86"/>
      <c r="S14" s="86"/>
      <c r="T14" s="86"/>
      <c r="U14" s="86"/>
      <c r="V14" s="86"/>
      <c r="W14" s="86"/>
      <c r="X14" s="86"/>
    </row>
    <row r="15" spans="2:26" s="89" customFormat="1" ht="15.75" x14ac:dyDescent="0.25">
      <c r="C15" s="158" t="s">
        <v>2</v>
      </c>
      <c r="D15" s="159"/>
      <c r="E15" s="159"/>
      <c r="F15" s="159"/>
      <c r="G15" s="160"/>
      <c r="H15" s="124"/>
      <c r="I15" s="124"/>
      <c r="J15" s="124"/>
      <c r="K15" s="124"/>
      <c r="L15" s="86"/>
      <c r="M15" s="86"/>
      <c r="N15" s="86"/>
      <c r="O15" s="86"/>
      <c r="P15" s="86"/>
      <c r="Q15" s="86"/>
      <c r="R15" s="86"/>
      <c r="S15" s="86"/>
      <c r="T15" s="86"/>
      <c r="U15" s="86"/>
      <c r="V15" s="86"/>
      <c r="W15" s="86"/>
      <c r="X15" s="86"/>
    </row>
    <row r="16" spans="2:26" s="89" customFormat="1" ht="15.75" x14ac:dyDescent="0.25">
      <c r="C16" s="158"/>
      <c r="D16" s="159" t="s">
        <v>86</v>
      </c>
      <c r="E16" s="159" t="s">
        <v>86</v>
      </c>
      <c r="F16" s="159" t="s">
        <v>86</v>
      </c>
      <c r="G16" s="160" t="s">
        <v>86</v>
      </c>
      <c r="H16" s="124"/>
      <c r="I16" s="124"/>
      <c r="J16" s="124"/>
      <c r="K16" s="124"/>
      <c r="L16" s="86"/>
      <c r="M16" s="86"/>
      <c r="N16" s="86"/>
      <c r="O16" s="86"/>
      <c r="P16" s="86"/>
      <c r="Q16" s="86"/>
      <c r="R16" s="86"/>
      <c r="S16" s="86"/>
      <c r="T16" s="86"/>
      <c r="U16" s="86"/>
      <c r="V16" s="86"/>
      <c r="W16" s="86"/>
      <c r="X16" s="86"/>
    </row>
    <row r="17" spans="2:25" s="89" customFormat="1" ht="15.75" x14ac:dyDescent="0.25">
      <c r="C17" s="161"/>
      <c r="D17" s="162" t="s">
        <v>66</v>
      </c>
      <c r="E17" s="162" t="s">
        <v>73</v>
      </c>
      <c r="F17" s="162" t="s">
        <v>74</v>
      </c>
      <c r="G17" s="163" t="s">
        <v>91</v>
      </c>
      <c r="H17" s="124"/>
      <c r="I17" s="124"/>
      <c r="J17" s="124"/>
      <c r="K17" s="124"/>
      <c r="L17" s="86"/>
      <c r="M17" s="86"/>
      <c r="N17" s="86"/>
      <c r="O17" s="86"/>
      <c r="P17" s="86"/>
      <c r="Q17" s="86"/>
      <c r="R17" s="86"/>
      <c r="S17" s="86"/>
      <c r="T17" s="86"/>
      <c r="U17" s="86"/>
      <c r="V17" s="86"/>
      <c r="W17" s="86"/>
      <c r="X17" s="86"/>
    </row>
    <row r="18" spans="2:25" s="89" customFormat="1" ht="15.75" x14ac:dyDescent="0.25">
      <c r="C18" s="164" t="s">
        <v>87</v>
      </c>
      <c r="D18" s="134">
        <v>80</v>
      </c>
      <c r="E18" s="134">
        <v>90</v>
      </c>
      <c r="F18" s="134">
        <v>100</v>
      </c>
      <c r="G18" s="135">
        <v>100</v>
      </c>
      <c r="H18" s="124"/>
      <c r="I18" s="124"/>
      <c r="J18" s="124"/>
      <c r="K18" s="124"/>
      <c r="L18" s="86"/>
      <c r="M18" s="86"/>
      <c r="N18" s="86"/>
      <c r="O18" s="86"/>
      <c r="P18" s="86"/>
      <c r="Q18" s="86"/>
      <c r="R18" s="86"/>
      <c r="S18" s="86"/>
      <c r="T18" s="86"/>
      <c r="U18" s="86"/>
      <c r="V18" s="86"/>
      <c r="W18" s="86"/>
      <c r="X18" s="86"/>
    </row>
    <row r="19" spans="2:25" s="89" customFormat="1" ht="29.1" customHeight="1" thickBot="1" x14ac:dyDescent="0.3">
      <c r="C19" s="120" t="s">
        <v>119</v>
      </c>
      <c r="D19" s="165"/>
      <c r="E19" s="165"/>
      <c r="F19" s="165"/>
      <c r="G19" s="165"/>
      <c r="H19" s="165"/>
      <c r="I19" s="165"/>
      <c r="J19" s="121"/>
      <c r="K19" s="121"/>
      <c r="L19" s="86"/>
      <c r="M19" s="86"/>
      <c r="N19" s="86"/>
      <c r="O19" s="86"/>
      <c r="P19" s="86"/>
      <c r="Q19" s="86"/>
      <c r="R19" s="86"/>
      <c r="S19" s="86"/>
      <c r="T19" s="86"/>
      <c r="U19" s="86"/>
      <c r="V19" s="86"/>
      <c r="W19" s="86"/>
      <c r="X19" s="86"/>
      <c r="Y19" s="86"/>
    </row>
    <row r="20" spans="2:25" s="89" customFormat="1" ht="15.75" x14ac:dyDescent="0.25">
      <c r="C20" s="123"/>
      <c r="D20" s="124"/>
      <c r="E20" s="124"/>
      <c r="F20" s="125"/>
      <c r="G20" s="124"/>
      <c r="H20" s="124"/>
      <c r="I20" s="124"/>
      <c r="J20" s="124"/>
      <c r="K20" s="124"/>
      <c r="L20" s="86"/>
      <c r="M20" s="86"/>
      <c r="N20" s="86"/>
      <c r="O20" s="86"/>
      <c r="P20" s="86"/>
      <c r="Q20" s="86"/>
      <c r="R20" s="86"/>
      <c r="S20" s="86"/>
      <c r="T20" s="86"/>
      <c r="U20" s="86"/>
      <c r="V20" s="86"/>
      <c r="W20" s="86"/>
      <c r="X20" s="86"/>
      <c r="Y20" s="86"/>
    </row>
    <row r="21" spans="2:25" s="89" customFormat="1" ht="15.75" x14ac:dyDescent="0.25">
      <c r="B21" s="87"/>
      <c r="C21" s="87"/>
      <c r="D21" s="87"/>
      <c r="E21" s="87"/>
      <c r="F21" s="87"/>
      <c r="G21" s="87"/>
      <c r="H21" s="87"/>
      <c r="I21" s="86"/>
      <c r="J21" s="88"/>
      <c r="K21" s="87"/>
      <c r="L21" s="86"/>
      <c r="M21" s="86"/>
      <c r="N21" s="88"/>
      <c r="O21" s="88"/>
      <c r="P21" s="88"/>
      <c r="Q21" s="88"/>
      <c r="R21" s="88"/>
      <c r="S21" s="88"/>
      <c r="T21" s="88"/>
      <c r="U21" s="88"/>
    </row>
    <row r="22" spans="2:25" s="89" customFormat="1" ht="15.75" x14ac:dyDescent="0.25">
      <c r="C22" s="128" t="s">
        <v>67</v>
      </c>
      <c r="D22" s="297" t="s">
        <v>114</v>
      </c>
      <c r="E22" s="166"/>
      <c r="F22" s="130" t="s">
        <v>2</v>
      </c>
      <c r="G22" s="130"/>
      <c r="H22" s="130"/>
      <c r="I22" s="131"/>
      <c r="J22" s="86"/>
      <c r="K22" s="87"/>
      <c r="L22" s="86"/>
      <c r="M22" s="86"/>
      <c r="N22" s="88"/>
      <c r="O22" s="88"/>
      <c r="P22" s="88"/>
      <c r="Q22" s="88"/>
      <c r="R22" s="88"/>
      <c r="S22" s="88"/>
      <c r="T22" s="88"/>
      <c r="U22" s="88"/>
      <c r="V22" s="88"/>
    </row>
    <row r="23" spans="2:25" s="89" customFormat="1" ht="15.75" x14ac:dyDescent="0.25">
      <c r="C23" s="167" t="s">
        <v>93</v>
      </c>
      <c r="D23" s="298"/>
      <c r="E23" s="83"/>
      <c r="F23" s="83"/>
      <c r="G23" s="83"/>
      <c r="H23" s="83"/>
      <c r="I23" s="132"/>
      <c r="J23" s="86"/>
      <c r="K23" s="87"/>
      <c r="L23" s="86"/>
      <c r="M23" s="86"/>
      <c r="N23" s="88"/>
      <c r="O23" s="88"/>
      <c r="P23" s="88"/>
      <c r="Q23" s="88"/>
      <c r="R23" s="88"/>
      <c r="S23" s="88"/>
      <c r="T23" s="88"/>
      <c r="U23" s="88"/>
      <c r="V23" s="88"/>
    </row>
    <row r="24" spans="2:25" s="89" customFormat="1" ht="15.75" x14ac:dyDescent="0.25">
      <c r="C24" s="154" t="s">
        <v>115</v>
      </c>
      <c r="D24" s="72">
        <v>0</v>
      </c>
      <c r="E24" s="83" t="s">
        <v>2</v>
      </c>
      <c r="F24" s="83" t="s">
        <v>2</v>
      </c>
      <c r="G24" s="83"/>
      <c r="H24" s="83"/>
      <c r="I24" s="132"/>
      <c r="J24" s="86"/>
      <c r="K24" s="87"/>
      <c r="L24" s="86"/>
      <c r="M24" s="86"/>
      <c r="N24" s="88"/>
      <c r="O24" s="88"/>
      <c r="P24" s="88"/>
      <c r="Q24" s="88"/>
      <c r="R24" s="88"/>
      <c r="S24" s="88"/>
      <c r="T24" s="88"/>
      <c r="U24" s="88"/>
      <c r="V24" s="88"/>
    </row>
    <row r="25" spans="2:25" s="89" customFormat="1" ht="27" x14ac:dyDescent="0.25">
      <c r="C25" s="82"/>
      <c r="D25" s="83" t="s">
        <v>136</v>
      </c>
      <c r="E25" s="83"/>
      <c r="F25" s="84" t="s">
        <v>2</v>
      </c>
      <c r="G25" s="84"/>
      <c r="H25" s="84" t="s">
        <v>2</v>
      </c>
      <c r="I25" s="85" t="s">
        <v>120</v>
      </c>
      <c r="J25" s="86"/>
      <c r="K25" s="87"/>
      <c r="L25" s="86"/>
      <c r="M25" s="86"/>
      <c r="N25" s="88"/>
      <c r="O25" s="88"/>
      <c r="P25" s="88"/>
      <c r="Q25" s="88"/>
      <c r="R25" s="88"/>
      <c r="S25" s="88"/>
      <c r="T25" s="88"/>
      <c r="U25" s="88"/>
      <c r="V25" s="88"/>
    </row>
    <row r="26" spans="2:25" s="89" customFormat="1" ht="15.6" customHeight="1" x14ac:dyDescent="0.25">
      <c r="C26" s="90" t="s">
        <v>94</v>
      </c>
      <c r="D26" s="91"/>
      <c r="E26" s="91"/>
      <c r="F26" s="292" t="str">
        <f>"# "&amp;C24&amp;"s"</f>
        <v># unieke en Actieve gebruikers</v>
      </c>
      <c r="G26" s="92" t="s">
        <v>96</v>
      </c>
      <c r="H26" s="93" t="s">
        <v>2</v>
      </c>
      <c r="I26" s="94" t="s">
        <v>95</v>
      </c>
      <c r="J26" s="86"/>
      <c r="K26" s="87"/>
      <c r="L26" s="86"/>
      <c r="M26" s="86"/>
      <c r="N26" s="88"/>
      <c r="O26" s="88"/>
      <c r="P26" s="88"/>
      <c r="Q26" s="88"/>
      <c r="R26" s="88"/>
      <c r="S26" s="88"/>
      <c r="T26" s="88"/>
      <c r="U26" s="88"/>
      <c r="V26" s="88"/>
      <c r="W26" s="88"/>
    </row>
    <row r="27" spans="2:25" s="89" customFormat="1" ht="15.6" customHeight="1" x14ac:dyDescent="0.25">
      <c r="C27" s="95"/>
      <c r="D27" s="294" t="str">
        <f>"# "&amp;C24</f>
        <v># unieke en Actieve gebruiker</v>
      </c>
      <c r="E27" s="295"/>
      <c r="F27" s="293"/>
      <c r="G27" s="299" t="str">
        <f>C24</f>
        <v>unieke en Actieve gebruiker</v>
      </c>
      <c r="H27" s="93" t="s">
        <v>97</v>
      </c>
      <c r="I27" s="96" t="s">
        <v>99</v>
      </c>
      <c r="J27" s="86"/>
      <c r="K27" s="87"/>
      <c r="L27" s="86"/>
      <c r="M27" s="86"/>
      <c r="N27" s="88"/>
      <c r="O27" s="88"/>
      <c r="P27" s="88"/>
      <c r="Q27" s="88"/>
      <c r="R27" s="88"/>
      <c r="S27" s="88"/>
      <c r="T27" s="88"/>
      <c r="U27" s="88"/>
      <c r="V27" s="88"/>
      <c r="W27" s="88"/>
    </row>
    <row r="28" spans="2:25" s="89" customFormat="1" ht="15.6" customHeight="1" x14ac:dyDescent="0.25">
      <c r="C28" s="97" t="s">
        <v>98</v>
      </c>
      <c r="D28" s="98" t="s">
        <v>68</v>
      </c>
      <c r="E28" s="99" t="s">
        <v>69</v>
      </c>
      <c r="F28" s="100" t="s">
        <v>99</v>
      </c>
      <c r="G28" s="300"/>
      <c r="H28" s="101" t="s">
        <v>117</v>
      </c>
      <c r="I28" s="102" t="s">
        <v>100</v>
      </c>
      <c r="J28" s="86"/>
      <c r="K28" s="87"/>
      <c r="L28" s="86"/>
      <c r="M28" s="86"/>
      <c r="N28" s="86"/>
      <c r="O28" s="88" t="s">
        <v>46</v>
      </c>
      <c r="P28" s="88" t="s">
        <v>46</v>
      </c>
      <c r="Q28" s="88" t="s">
        <v>46</v>
      </c>
      <c r="R28" s="103"/>
      <c r="S28" s="88" t="s">
        <v>101</v>
      </c>
      <c r="T28" s="88" t="s">
        <v>102</v>
      </c>
      <c r="U28" s="88" t="s">
        <v>103</v>
      </c>
      <c r="V28" s="88"/>
      <c r="W28" s="88"/>
      <c r="X28" s="88"/>
    </row>
    <row r="29" spans="2:25" s="89" customFormat="1" ht="15.75" x14ac:dyDescent="0.25">
      <c r="C29" s="104" t="s">
        <v>70</v>
      </c>
      <c r="D29" s="73">
        <v>1</v>
      </c>
      <c r="E29" s="74">
        <v>30</v>
      </c>
      <c r="F29" s="75">
        <f>IF(+E29&lt;&gt;0,E29,"&gt;")</f>
        <v>30</v>
      </c>
      <c r="G29" s="78">
        <f>IF(O29=2," ",+$D$24)</f>
        <v>0</v>
      </c>
      <c r="H29" s="76"/>
      <c r="I29" s="77">
        <f>IF(O29=2,"",+$D$24*(1-H29))</f>
        <v>0</v>
      </c>
      <c r="J29" s="86"/>
      <c r="K29" s="87"/>
      <c r="L29" s="86"/>
      <c r="M29" s="86"/>
      <c r="N29" s="86"/>
      <c r="O29" s="105">
        <f>IF(AND(D29&lt;&gt;" ",E29="&gt;"),0,IF(AND(D29=" ",E29="&gt;"),2,1))</f>
        <v>1</v>
      </c>
      <c r="P29" s="105">
        <v>0</v>
      </c>
      <c r="Q29" s="105">
        <v>0</v>
      </c>
      <c r="R29" s="103"/>
      <c r="S29" s="106" t="str">
        <f t="shared" ref="S29:S37" si="0">D29&amp; " t/m " &amp; E29 &amp; " " &amp; $B$17 &amp; "s"</f>
        <v>1 t/m 30 s</v>
      </c>
      <c r="T29" s="106" t="str">
        <f t="shared" ref="T29:T37" si="1" xml:space="preserve"> "1 t/m " &amp; F29 &amp; " " &amp; $B$17 &amp; "s"</f>
        <v>1 t/m 30 s</v>
      </c>
      <c r="U29" s="106" t="str">
        <f t="shared" ref="U29:U37" si="2">F29&amp;" "&amp;E28&amp;" "&amp;$B$17&amp;"s"</f>
        <v>30 tot en met s</v>
      </c>
      <c r="V29" s="88"/>
      <c r="W29" s="88"/>
    </row>
    <row r="30" spans="2:25" s="89" customFormat="1" ht="15.75" x14ac:dyDescent="0.25">
      <c r="C30" s="107" t="s">
        <v>71</v>
      </c>
      <c r="D30" s="73">
        <f t="shared" ref="D30:D37" si="3">IF(ISERROR(+E29+1)," ",E29+1)</f>
        <v>31</v>
      </c>
      <c r="E30" s="74">
        <v>60</v>
      </c>
      <c r="F30" s="75">
        <f t="shared" ref="F30:F37" si="4">IF(O30=2,"",IF(+E30&lt;&gt;0,E30,"&gt;"))</f>
        <v>60</v>
      </c>
      <c r="G30" s="78">
        <f t="shared" ref="G30:G37" si="5">IF(O30=2," ",+$D$24)</f>
        <v>0</v>
      </c>
      <c r="H30" s="76"/>
      <c r="I30" s="77">
        <f t="shared" ref="I30:I37" si="6">IF(O30=2,"",+$D$24*(1-H30))</f>
        <v>0</v>
      </c>
      <c r="J30" s="86"/>
      <c r="K30" s="87"/>
      <c r="L30" s="86"/>
      <c r="M30" s="86"/>
      <c r="N30" s="86"/>
      <c r="O30" s="105">
        <f t="shared" ref="O30:O37" si="7">IF(AND(D30&lt;&gt;" ",E30="&gt;"),0,IF(AND(D30=" ",E30="&gt;"),2,1))</f>
        <v>1</v>
      </c>
      <c r="P30" s="105">
        <f t="shared" ref="P30:P37" si="8">IF(O30&lt;&gt;2,IF(I30&gt;I29,1,0),0)</f>
        <v>0</v>
      </c>
      <c r="Q30" s="105">
        <f t="shared" ref="Q30:Q37" si="9">IF(O30&lt;&gt;2,IF(M30&gt;M29,1,0),0)</f>
        <v>0</v>
      </c>
      <c r="R30" s="103"/>
      <c r="S30" s="106" t="str">
        <f t="shared" si="0"/>
        <v>31 t/m 60 s</v>
      </c>
      <c r="T30" s="106" t="str">
        <f t="shared" si="1"/>
        <v>1 t/m 60 s</v>
      </c>
      <c r="U30" s="106" t="str">
        <f t="shared" si="2"/>
        <v>60 30 s</v>
      </c>
      <c r="V30" s="88"/>
      <c r="W30" s="88"/>
    </row>
    <row r="31" spans="2:25" s="89" customFormat="1" ht="15.75" x14ac:dyDescent="0.25">
      <c r="C31" s="108" t="s">
        <v>72</v>
      </c>
      <c r="D31" s="73">
        <f t="shared" si="3"/>
        <v>61</v>
      </c>
      <c r="E31" s="74">
        <v>90</v>
      </c>
      <c r="F31" s="75">
        <f t="shared" si="4"/>
        <v>90</v>
      </c>
      <c r="G31" s="78">
        <f t="shared" si="5"/>
        <v>0</v>
      </c>
      <c r="H31" s="76"/>
      <c r="I31" s="77">
        <f t="shared" si="6"/>
        <v>0</v>
      </c>
      <c r="J31" s="86"/>
      <c r="K31" s="87"/>
      <c r="L31" s="86"/>
      <c r="M31" s="86"/>
      <c r="N31" s="86"/>
      <c r="O31" s="105">
        <f t="shared" si="7"/>
        <v>1</v>
      </c>
      <c r="P31" s="105">
        <f t="shared" si="8"/>
        <v>0</v>
      </c>
      <c r="Q31" s="105">
        <f t="shared" si="9"/>
        <v>0</v>
      </c>
      <c r="R31" s="103"/>
      <c r="S31" s="106" t="str">
        <f t="shared" si="0"/>
        <v>61 t/m 90 s</v>
      </c>
      <c r="T31" s="106" t="str">
        <f t="shared" si="1"/>
        <v>1 t/m 90 s</v>
      </c>
      <c r="U31" s="106" t="str">
        <f t="shared" si="2"/>
        <v>90 60 s</v>
      </c>
      <c r="V31" s="88"/>
      <c r="W31" s="88"/>
    </row>
    <row r="32" spans="2:25" s="89" customFormat="1" ht="15.75" x14ac:dyDescent="0.25">
      <c r="C32" s="108" t="s">
        <v>92</v>
      </c>
      <c r="D32" s="73">
        <f t="shared" si="3"/>
        <v>91</v>
      </c>
      <c r="E32" s="74" t="s">
        <v>104</v>
      </c>
      <c r="F32" s="75" t="str">
        <f t="shared" si="4"/>
        <v>&gt;</v>
      </c>
      <c r="G32" s="78">
        <f t="shared" si="5"/>
        <v>0</v>
      </c>
      <c r="H32" s="76"/>
      <c r="I32" s="77">
        <f t="shared" si="6"/>
        <v>0</v>
      </c>
      <c r="J32" s="86"/>
      <c r="K32" s="87"/>
      <c r="L32" s="86"/>
      <c r="M32" s="86"/>
      <c r="N32" s="86"/>
      <c r="O32" s="105">
        <f t="shared" si="7"/>
        <v>0</v>
      </c>
      <c r="P32" s="105">
        <f t="shared" si="8"/>
        <v>0</v>
      </c>
      <c r="Q32" s="105">
        <f t="shared" si="9"/>
        <v>0</v>
      </c>
      <c r="R32" s="103"/>
      <c r="S32" s="106" t="str">
        <f t="shared" si="0"/>
        <v>91 t/m &gt; s</v>
      </c>
      <c r="T32" s="106" t="str">
        <f t="shared" si="1"/>
        <v>1 t/m &gt; s</v>
      </c>
      <c r="U32" s="106" t="str">
        <f t="shared" si="2"/>
        <v>&gt; 90 s</v>
      </c>
      <c r="V32" s="88"/>
      <c r="W32" s="88"/>
    </row>
    <row r="33" spans="2:25" s="89" customFormat="1" ht="15.75" x14ac:dyDescent="0.25">
      <c r="C33" s="104" t="s">
        <v>105</v>
      </c>
      <c r="D33" s="73" t="str">
        <f t="shared" si="3"/>
        <v xml:space="preserve"> </v>
      </c>
      <c r="E33" s="74" t="s">
        <v>104</v>
      </c>
      <c r="F33" s="75" t="str">
        <f t="shared" si="4"/>
        <v/>
      </c>
      <c r="G33" s="78" t="str">
        <f t="shared" si="5"/>
        <v xml:space="preserve"> </v>
      </c>
      <c r="H33" s="76"/>
      <c r="I33" s="77" t="str">
        <f t="shared" si="6"/>
        <v/>
      </c>
      <c r="J33" s="86"/>
      <c r="K33" s="87"/>
      <c r="L33" s="86"/>
      <c r="M33" s="86"/>
      <c r="N33" s="86"/>
      <c r="O33" s="105">
        <f t="shared" si="7"/>
        <v>2</v>
      </c>
      <c r="P33" s="105">
        <f t="shared" si="8"/>
        <v>0</v>
      </c>
      <c r="Q33" s="105">
        <f t="shared" si="9"/>
        <v>0</v>
      </c>
      <c r="R33" s="103"/>
      <c r="S33" s="106" t="str">
        <f t="shared" si="0"/>
        <v xml:space="preserve">  t/m &gt; s</v>
      </c>
      <c r="T33" s="106" t="str">
        <f t="shared" si="1"/>
        <v>1 t/m  s</v>
      </c>
      <c r="U33" s="106" t="str">
        <f t="shared" si="2"/>
        <v xml:space="preserve"> &gt; s</v>
      </c>
      <c r="V33" s="88"/>
      <c r="W33" s="88"/>
    </row>
    <row r="34" spans="2:25" s="89" customFormat="1" ht="15.75" x14ac:dyDescent="0.25">
      <c r="C34" s="107" t="s">
        <v>106</v>
      </c>
      <c r="D34" s="73" t="str">
        <f t="shared" si="3"/>
        <v xml:space="preserve"> </v>
      </c>
      <c r="E34" s="74" t="s">
        <v>104</v>
      </c>
      <c r="F34" s="75" t="str">
        <f t="shared" si="4"/>
        <v/>
      </c>
      <c r="G34" s="78" t="str">
        <f t="shared" si="5"/>
        <v xml:space="preserve"> </v>
      </c>
      <c r="H34" s="76"/>
      <c r="I34" s="77" t="str">
        <f t="shared" si="6"/>
        <v/>
      </c>
      <c r="J34" s="86"/>
      <c r="K34" s="87"/>
      <c r="L34" s="86"/>
      <c r="M34" s="86"/>
      <c r="N34" s="86"/>
      <c r="O34" s="105">
        <f t="shared" si="7"/>
        <v>2</v>
      </c>
      <c r="P34" s="105">
        <f t="shared" si="8"/>
        <v>0</v>
      </c>
      <c r="Q34" s="105">
        <f t="shared" si="9"/>
        <v>0</v>
      </c>
      <c r="R34" s="103"/>
      <c r="S34" s="106" t="str">
        <f t="shared" si="0"/>
        <v xml:space="preserve">  t/m &gt; s</v>
      </c>
      <c r="T34" s="106" t="str">
        <f t="shared" si="1"/>
        <v>1 t/m  s</v>
      </c>
      <c r="U34" s="106" t="str">
        <f t="shared" si="2"/>
        <v xml:space="preserve"> &gt; s</v>
      </c>
      <c r="V34" s="88"/>
      <c r="W34" s="88"/>
    </row>
    <row r="35" spans="2:25" s="89" customFormat="1" ht="15.75" x14ac:dyDescent="0.25">
      <c r="C35" s="107" t="s">
        <v>107</v>
      </c>
      <c r="D35" s="73" t="str">
        <f t="shared" si="3"/>
        <v xml:space="preserve"> </v>
      </c>
      <c r="E35" s="74" t="s">
        <v>104</v>
      </c>
      <c r="F35" s="75" t="str">
        <f t="shared" si="4"/>
        <v/>
      </c>
      <c r="G35" s="78" t="str">
        <f t="shared" si="5"/>
        <v xml:space="preserve"> </v>
      </c>
      <c r="H35" s="76"/>
      <c r="I35" s="77" t="str">
        <f t="shared" si="6"/>
        <v/>
      </c>
      <c r="J35" s="86"/>
      <c r="K35" s="87"/>
      <c r="L35" s="86"/>
      <c r="M35" s="86"/>
      <c r="N35" s="86"/>
      <c r="O35" s="105">
        <f t="shared" si="7"/>
        <v>2</v>
      </c>
      <c r="P35" s="105">
        <f t="shared" si="8"/>
        <v>0</v>
      </c>
      <c r="Q35" s="105">
        <f t="shared" si="9"/>
        <v>0</v>
      </c>
      <c r="R35" s="103"/>
      <c r="S35" s="106" t="str">
        <f t="shared" si="0"/>
        <v xml:space="preserve">  t/m &gt; s</v>
      </c>
      <c r="T35" s="106" t="str">
        <f t="shared" si="1"/>
        <v>1 t/m  s</v>
      </c>
      <c r="U35" s="106" t="str">
        <f t="shared" si="2"/>
        <v xml:space="preserve"> &gt; s</v>
      </c>
      <c r="V35" s="88"/>
      <c r="W35" s="88"/>
    </row>
    <row r="36" spans="2:25" s="89" customFormat="1" ht="15.75" x14ac:dyDescent="0.25">
      <c r="C36" s="107" t="s">
        <v>108</v>
      </c>
      <c r="D36" s="73" t="str">
        <f t="shared" si="3"/>
        <v xml:space="preserve"> </v>
      </c>
      <c r="E36" s="74" t="s">
        <v>104</v>
      </c>
      <c r="F36" s="75" t="str">
        <f t="shared" si="4"/>
        <v/>
      </c>
      <c r="G36" s="78" t="str">
        <f t="shared" si="5"/>
        <v xml:space="preserve"> </v>
      </c>
      <c r="H36" s="76"/>
      <c r="I36" s="77" t="str">
        <f t="shared" si="6"/>
        <v/>
      </c>
      <c r="J36" s="86"/>
      <c r="K36" s="87"/>
      <c r="L36" s="86"/>
      <c r="M36" s="86"/>
      <c r="N36" s="86"/>
      <c r="O36" s="105">
        <f t="shared" si="7"/>
        <v>2</v>
      </c>
      <c r="P36" s="105">
        <f t="shared" si="8"/>
        <v>0</v>
      </c>
      <c r="Q36" s="105">
        <f t="shared" si="9"/>
        <v>0</v>
      </c>
      <c r="R36" s="103"/>
      <c r="S36" s="106" t="str">
        <f t="shared" si="0"/>
        <v xml:space="preserve">  t/m &gt; s</v>
      </c>
      <c r="T36" s="106" t="str">
        <f t="shared" si="1"/>
        <v>1 t/m  s</v>
      </c>
      <c r="U36" s="106" t="str">
        <f t="shared" si="2"/>
        <v xml:space="preserve"> &gt; s</v>
      </c>
      <c r="V36" s="88"/>
      <c r="W36" s="88"/>
    </row>
    <row r="37" spans="2:25" s="89" customFormat="1" ht="15.75" x14ac:dyDescent="0.25">
      <c r="C37" s="108" t="s">
        <v>109</v>
      </c>
      <c r="D37" s="73" t="str">
        <f t="shared" si="3"/>
        <v xml:space="preserve"> </v>
      </c>
      <c r="E37" s="74" t="s">
        <v>104</v>
      </c>
      <c r="F37" s="75" t="str">
        <f t="shared" si="4"/>
        <v/>
      </c>
      <c r="G37" s="78" t="str">
        <f t="shared" si="5"/>
        <v xml:space="preserve"> </v>
      </c>
      <c r="H37" s="76"/>
      <c r="I37" s="77" t="str">
        <f t="shared" si="6"/>
        <v/>
      </c>
      <c r="J37" s="86"/>
      <c r="K37" s="87"/>
      <c r="L37" s="86"/>
      <c r="M37" s="86"/>
      <c r="N37" s="86"/>
      <c r="O37" s="105">
        <f t="shared" si="7"/>
        <v>2</v>
      </c>
      <c r="P37" s="105">
        <f t="shared" si="8"/>
        <v>0</v>
      </c>
      <c r="Q37" s="105">
        <f t="shared" si="9"/>
        <v>0</v>
      </c>
      <c r="R37" s="88"/>
      <c r="S37" s="106" t="str">
        <f t="shared" si="0"/>
        <v xml:space="preserve">  t/m &gt; s</v>
      </c>
      <c r="T37" s="106" t="str">
        <f t="shared" si="1"/>
        <v>1 t/m  s</v>
      </c>
      <c r="U37" s="106" t="str">
        <f t="shared" si="2"/>
        <v xml:space="preserve"> &gt; s</v>
      </c>
      <c r="V37" s="88"/>
      <c r="W37" s="88"/>
    </row>
    <row r="38" spans="2:25" s="89" customFormat="1" ht="16.350000000000001" customHeight="1" x14ac:dyDescent="0.25">
      <c r="C38" s="296" t="s">
        <v>118</v>
      </c>
      <c r="D38" s="296"/>
      <c r="E38" s="296"/>
      <c r="F38" s="296"/>
      <c r="G38" s="296"/>
      <c r="I38" s="109" t="str">
        <f>IF(P38=0,"OK","Fout !")</f>
        <v>OK</v>
      </c>
      <c r="J38" s="110" t="s">
        <v>110</v>
      </c>
      <c r="K38" s="87"/>
      <c r="L38" s="86"/>
      <c r="M38" s="86"/>
      <c r="N38" s="86"/>
      <c r="O38" s="111"/>
      <c r="P38" s="105">
        <f>SUM(P29:P37)</f>
        <v>0</v>
      </c>
      <c r="Q38" s="105">
        <f>SUM(Q29:Q37)</f>
        <v>0</v>
      </c>
      <c r="R38" s="88"/>
      <c r="S38" s="88"/>
      <c r="T38" s="88"/>
      <c r="U38" s="88"/>
      <c r="V38" s="88"/>
      <c r="W38" s="88"/>
    </row>
    <row r="39" spans="2:25" s="89" customFormat="1" ht="15.75" x14ac:dyDescent="0.25">
      <c r="C39" s="296"/>
      <c r="D39" s="296"/>
      <c r="E39" s="296"/>
      <c r="F39" s="296"/>
      <c r="G39" s="296"/>
      <c r="J39" s="86"/>
      <c r="K39" s="87"/>
      <c r="L39" s="86"/>
      <c r="M39" s="86"/>
      <c r="N39" s="86"/>
      <c r="O39" s="111"/>
      <c r="P39" s="105"/>
      <c r="Q39" s="112"/>
      <c r="R39" s="88"/>
      <c r="S39" s="88"/>
      <c r="T39" s="88"/>
      <c r="U39" s="88"/>
      <c r="V39" s="88"/>
      <c r="W39" s="88"/>
    </row>
    <row r="40" spans="2:25" s="89" customFormat="1" ht="15.75" x14ac:dyDescent="0.25">
      <c r="C40" s="88"/>
      <c r="D40" s="87"/>
      <c r="E40" s="87"/>
      <c r="F40" s="87"/>
      <c r="G40" s="87"/>
      <c r="J40" s="86"/>
      <c r="K40" s="87"/>
      <c r="L40" s="86"/>
      <c r="M40" s="86"/>
      <c r="N40" s="86"/>
      <c r="O40" s="111"/>
      <c r="P40" s="105"/>
      <c r="Q40" s="112"/>
      <c r="R40" s="88"/>
      <c r="S40" s="88"/>
      <c r="T40" s="88"/>
      <c r="U40" s="88"/>
      <c r="V40" s="88"/>
      <c r="W40" s="88"/>
    </row>
    <row r="41" spans="2:25" s="113" customFormat="1" ht="15.75" x14ac:dyDescent="0.25">
      <c r="C41" s="301" t="s">
        <v>111</v>
      </c>
      <c r="D41" s="302"/>
      <c r="E41" s="114" t="s">
        <v>66</v>
      </c>
      <c r="F41" s="115" t="s">
        <v>73</v>
      </c>
      <c r="G41" s="115" t="s">
        <v>74</v>
      </c>
      <c r="H41" s="115" t="s">
        <v>91</v>
      </c>
      <c r="I41" s="116"/>
      <c r="J41" s="86"/>
      <c r="K41" s="86"/>
      <c r="L41" s="86"/>
      <c r="M41" s="86"/>
      <c r="N41" s="86"/>
      <c r="O41" s="117"/>
      <c r="P41" s="117"/>
      <c r="Q41" s="117"/>
      <c r="R41" s="117"/>
      <c r="S41" s="117"/>
      <c r="T41" s="117"/>
      <c r="U41" s="117"/>
      <c r="V41" s="117"/>
      <c r="W41" s="117"/>
    </row>
    <row r="42" spans="2:25" s="89" customFormat="1" ht="15.75" x14ac:dyDescent="0.25">
      <c r="C42" s="287" t="str">
        <f>"Benodigde aantallen"</f>
        <v>Benodigde aantallen</v>
      </c>
      <c r="D42" s="288"/>
      <c r="E42" s="118">
        <f>D18</f>
        <v>80</v>
      </c>
      <c r="F42" s="118">
        <f>E18</f>
        <v>90</v>
      </c>
      <c r="G42" s="118">
        <f>F18</f>
        <v>100</v>
      </c>
      <c r="H42" s="118">
        <f>G18</f>
        <v>100</v>
      </c>
      <c r="I42" s="87"/>
      <c r="J42" s="86"/>
      <c r="K42" s="86"/>
      <c r="L42" s="86"/>
      <c r="M42" s="86"/>
      <c r="N42" s="86"/>
      <c r="O42" s="88"/>
      <c r="P42" s="88"/>
      <c r="Q42" s="88"/>
      <c r="R42" s="88"/>
      <c r="S42" s="88"/>
      <c r="T42" s="88"/>
      <c r="U42" s="88"/>
      <c r="V42" s="88"/>
      <c r="W42" s="88"/>
    </row>
    <row r="43" spans="2:25" s="89" customFormat="1" ht="15.75" x14ac:dyDescent="0.25">
      <c r="C43" s="287" t="str">
        <f>"Prijs per "&amp;C24&amp;" conform staffel "</f>
        <v xml:space="preserve">Prijs per unieke en Actieve gebruiker conform staffel </v>
      </c>
      <c r="D43" s="288"/>
      <c r="E43" s="81">
        <f>IF(ISERROR(INDEX($I$29:$I$37,MATCH(E42,$D$29:$D$37,1))),"",INDEX($I$29:$I$37,MATCH(E42,$D$29:$D$37,1)))</f>
        <v>0</v>
      </c>
      <c r="F43" s="81">
        <f t="shared" ref="F43:H43" si="10">IF(ISERROR(INDEX($I$29:$I$37,MATCH(F42,$D$29:$D$37,1))),"",INDEX($I$29:$I$37,MATCH(F42,$D$29:$D$37,1)))</f>
        <v>0</v>
      </c>
      <c r="G43" s="81">
        <f t="shared" si="10"/>
        <v>0</v>
      </c>
      <c r="H43" s="81">
        <f t="shared" si="10"/>
        <v>0</v>
      </c>
      <c r="I43" s="87"/>
      <c r="J43" s="86"/>
      <c r="K43" s="88"/>
      <c r="L43" s="88"/>
      <c r="M43" s="88"/>
      <c r="N43" s="88"/>
      <c r="O43" s="88"/>
      <c r="P43" s="88"/>
      <c r="Q43" s="88"/>
      <c r="R43" s="88"/>
      <c r="S43" s="88"/>
      <c r="T43" s="88"/>
      <c r="U43" s="88"/>
      <c r="V43" s="88"/>
    </row>
    <row r="44" spans="2:25" s="89" customFormat="1" ht="16.5" thickBot="1" x14ac:dyDescent="0.3">
      <c r="C44" s="287" t="s">
        <v>112</v>
      </c>
      <c r="D44" s="288"/>
      <c r="E44" s="119">
        <f>IF(ISERROR(+E43*E42),0,+E43*E42)</f>
        <v>0</v>
      </c>
      <c r="F44" s="119">
        <f t="shared" ref="F44:H44" si="11">IF(ISERROR(+F43*F42),0,+F43*F42)</f>
        <v>0</v>
      </c>
      <c r="G44" s="119">
        <f t="shared" si="11"/>
        <v>0</v>
      </c>
      <c r="H44" s="119">
        <f t="shared" si="11"/>
        <v>0</v>
      </c>
      <c r="I44" s="87"/>
      <c r="J44" s="86"/>
      <c r="K44" s="88"/>
      <c r="L44" s="88"/>
      <c r="M44" s="88"/>
      <c r="N44" s="88"/>
      <c r="O44" s="88"/>
      <c r="P44" s="88"/>
      <c r="Q44" s="88"/>
      <c r="R44" s="88"/>
      <c r="S44" s="88"/>
      <c r="T44" s="88"/>
      <c r="U44" s="88"/>
      <c r="V44" s="88"/>
    </row>
    <row r="45" spans="2:25" s="89" customFormat="1" ht="17.25" thickTop="1" thickBot="1" x14ac:dyDescent="0.3">
      <c r="B45" s="120"/>
      <c r="C45" s="121"/>
      <c r="D45" s="121"/>
      <c r="E45" s="122"/>
      <c r="F45" s="121"/>
      <c r="G45" s="121"/>
      <c r="H45" s="121"/>
      <c r="I45" s="121"/>
      <c r="J45" s="121"/>
      <c r="K45" s="121"/>
      <c r="L45" s="86"/>
    </row>
    <row r="46" spans="2:25" s="89" customFormat="1" ht="15.75" x14ac:dyDescent="0.25">
      <c r="C46" s="123"/>
      <c r="D46" s="124"/>
      <c r="E46" s="124"/>
      <c r="F46" s="124"/>
      <c r="G46" s="124"/>
      <c r="H46" s="124"/>
      <c r="I46" s="124"/>
      <c r="J46" s="124"/>
      <c r="K46" s="124"/>
      <c r="L46" s="86"/>
      <c r="M46" s="86"/>
      <c r="N46" s="86"/>
      <c r="O46" s="86"/>
      <c r="P46" s="86"/>
      <c r="Q46" s="86"/>
      <c r="R46" s="86"/>
      <c r="S46" s="86"/>
      <c r="T46" s="86"/>
      <c r="U46" s="86"/>
      <c r="V46" s="86"/>
      <c r="W46" s="86"/>
      <c r="X46" s="86"/>
      <c r="Y46" s="86"/>
    </row>
    <row r="47" spans="2:25" s="89" customFormat="1" ht="16.5" thickBot="1" x14ac:dyDescent="0.3">
      <c r="C47" s="136" t="s">
        <v>75</v>
      </c>
      <c r="D47" s="137"/>
      <c r="E47" s="137"/>
      <c r="F47" s="137"/>
      <c r="G47" s="137"/>
      <c r="H47" s="138" t="s">
        <v>2</v>
      </c>
      <c r="I47" s="139">
        <f>SUM(E44:H44)</f>
        <v>0</v>
      </c>
      <c r="J47" s="124"/>
      <c r="K47" s="124"/>
      <c r="L47" s="86"/>
      <c r="M47" s="86"/>
      <c r="N47" s="86"/>
      <c r="O47" s="86"/>
      <c r="P47" s="86"/>
      <c r="Q47" s="86"/>
      <c r="R47" s="86"/>
      <c r="S47" s="86"/>
      <c r="T47" s="86"/>
      <c r="U47" s="86"/>
      <c r="V47" s="86"/>
      <c r="W47" s="86"/>
      <c r="X47" s="86"/>
      <c r="Y47" s="86"/>
    </row>
    <row r="48" spans="2:25" ht="14.25" customHeight="1" thickTop="1" x14ac:dyDescent="0.25">
      <c r="B48" s="89"/>
      <c r="C48" s="87" t="s">
        <v>2</v>
      </c>
      <c r="D48" s="87"/>
      <c r="E48" s="87"/>
      <c r="F48" s="87"/>
      <c r="G48" s="87"/>
      <c r="H48" s="87"/>
      <c r="I48" s="87"/>
    </row>
    <row r="49" spans="2:9" ht="14.25" hidden="1" customHeight="1" x14ac:dyDescent="0.25">
      <c r="B49" s="89"/>
      <c r="C49" s="87"/>
      <c r="D49" s="87"/>
      <c r="E49" s="87"/>
      <c r="F49" s="87"/>
      <c r="G49" s="87"/>
      <c r="H49" s="87"/>
      <c r="I49" s="140" t="s">
        <v>2</v>
      </c>
    </row>
    <row r="50" spans="2:9" ht="14.25" hidden="1" customHeight="1" x14ac:dyDescent="0.25">
      <c r="B50" s="89"/>
      <c r="C50" s="87"/>
      <c r="D50" s="87"/>
      <c r="E50" s="87"/>
      <c r="F50" s="87"/>
      <c r="G50" s="87"/>
      <c r="H50" s="87"/>
      <c r="I50" s="87"/>
    </row>
    <row r="51" spans="2:9" ht="14.25" hidden="1" customHeight="1" x14ac:dyDescent="0.25">
      <c r="B51" s="89"/>
      <c r="C51" s="87"/>
      <c r="D51" s="87"/>
      <c r="E51" s="87"/>
      <c r="F51" s="87"/>
      <c r="G51" s="87"/>
      <c r="H51" s="87"/>
      <c r="I51" s="87"/>
    </row>
    <row r="52" spans="2:9" ht="14.25" hidden="1" customHeight="1" x14ac:dyDescent="0.25">
      <c r="B52" s="89"/>
      <c r="C52" s="87"/>
      <c r="D52" s="87"/>
      <c r="E52" s="87"/>
      <c r="F52" s="87"/>
      <c r="G52" s="87"/>
      <c r="H52" s="87"/>
      <c r="I52" s="87"/>
    </row>
    <row r="53" spans="2:9" ht="14.25" hidden="1" customHeight="1" x14ac:dyDescent="0.25">
      <c r="B53" s="89"/>
      <c r="C53" s="87"/>
      <c r="D53" s="87"/>
      <c r="E53" s="87"/>
      <c r="F53" s="87"/>
      <c r="G53" s="87"/>
      <c r="H53" s="87"/>
      <c r="I53" s="87"/>
    </row>
    <row r="54" spans="2:9" ht="14.25" hidden="1" customHeight="1" x14ac:dyDescent="0.25">
      <c r="B54" s="89"/>
      <c r="C54" s="87"/>
      <c r="D54" s="87"/>
      <c r="E54" s="87"/>
      <c r="F54" s="87"/>
      <c r="G54" s="87"/>
      <c r="H54" s="87"/>
      <c r="I54" s="87"/>
    </row>
    <row r="55" spans="2:9" ht="14.25" hidden="1" customHeight="1" x14ac:dyDescent="0.25">
      <c r="B55" s="89"/>
      <c r="C55" s="87"/>
      <c r="D55" s="87"/>
      <c r="E55" s="87"/>
      <c r="F55" s="87"/>
      <c r="G55" s="87"/>
      <c r="H55" s="87"/>
      <c r="I55" s="87"/>
    </row>
    <row r="56" spans="2:9" ht="14.25" hidden="1" customHeight="1" x14ac:dyDescent="0.25">
      <c r="B56" s="89"/>
      <c r="C56" s="87"/>
      <c r="D56" s="87"/>
      <c r="E56" s="87"/>
      <c r="F56" s="87"/>
      <c r="G56" s="87"/>
      <c r="H56" s="87"/>
      <c r="I56" s="87"/>
    </row>
    <row r="57" spans="2:9" ht="14.25" hidden="1" customHeight="1" x14ac:dyDescent="0.25">
      <c r="B57" s="89"/>
      <c r="C57" s="87"/>
      <c r="D57" s="87"/>
      <c r="E57" s="87"/>
      <c r="F57" s="87"/>
      <c r="G57" s="87"/>
      <c r="H57" s="87"/>
      <c r="I57" s="87"/>
    </row>
    <row r="58" spans="2:9" ht="14.25" hidden="1" customHeight="1" x14ac:dyDescent="0.25">
      <c r="B58" s="89"/>
      <c r="C58" s="87"/>
      <c r="D58" s="87"/>
      <c r="E58" s="87"/>
      <c r="F58" s="87"/>
      <c r="G58" s="87"/>
      <c r="H58" s="87"/>
      <c r="I58" s="87"/>
    </row>
    <row r="59" spans="2:9" ht="14.25" hidden="1" customHeight="1" x14ac:dyDescent="0.25">
      <c r="B59" s="89"/>
      <c r="C59" s="87"/>
      <c r="D59" s="87"/>
      <c r="E59" s="87"/>
      <c r="F59" s="87"/>
      <c r="G59" s="87"/>
      <c r="H59" s="87"/>
      <c r="I59" s="87"/>
    </row>
    <row r="60" spans="2:9" ht="14.25" hidden="1" customHeight="1" x14ac:dyDescent="0.25">
      <c r="B60" s="89"/>
      <c r="C60" s="87"/>
      <c r="D60" s="87"/>
      <c r="E60" s="87"/>
      <c r="F60" s="87"/>
      <c r="G60" s="87"/>
      <c r="H60" s="87"/>
      <c r="I60" s="87"/>
    </row>
    <row r="61" spans="2:9" ht="14.25" hidden="1" customHeight="1" x14ac:dyDescent="0.25">
      <c r="B61" s="89"/>
      <c r="C61" s="87"/>
      <c r="D61" s="87"/>
      <c r="E61" s="87"/>
      <c r="F61" s="87"/>
      <c r="G61" s="87"/>
      <c r="H61" s="87"/>
      <c r="I61" s="87"/>
    </row>
    <row r="62" spans="2:9" ht="14.25" hidden="1" customHeight="1" x14ac:dyDescent="0.25">
      <c r="B62" s="89"/>
      <c r="C62" s="87"/>
      <c r="D62" s="87"/>
      <c r="E62" s="87"/>
      <c r="F62" s="87"/>
      <c r="G62" s="87"/>
      <c r="H62" s="87"/>
      <c r="I62" s="87"/>
    </row>
    <row r="63" spans="2:9" ht="14.25" hidden="1" customHeight="1" x14ac:dyDescent="0.25">
      <c r="B63" s="89"/>
      <c r="C63" s="87"/>
      <c r="D63" s="87"/>
      <c r="E63" s="87"/>
      <c r="F63" s="87"/>
      <c r="G63" s="87"/>
      <c r="H63" s="87"/>
      <c r="I63" s="87"/>
    </row>
    <row r="64" spans="2:9" ht="14.25" hidden="1" customHeight="1" x14ac:dyDescent="0.25">
      <c r="B64" s="89"/>
      <c r="C64" s="87"/>
      <c r="D64" s="87"/>
      <c r="E64" s="87"/>
      <c r="F64" s="87"/>
      <c r="G64" s="87"/>
      <c r="H64" s="87"/>
      <c r="I64" s="87"/>
    </row>
    <row r="65" spans="2:9" ht="14.25" hidden="1" customHeight="1" x14ac:dyDescent="0.25">
      <c r="B65" s="89"/>
      <c r="C65" s="87"/>
      <c r="D65" s="87"/>
      <c r="E65" s="87"/>
      <c r="F65" s="87"/>
      <c r="G65" s="87"/>
      <c r="H65" s="87"/>
      <c r="I65" s="87"/>
    </row>
    <row r="66" spans="2:9" ht="14.25" hidden="1" customHeight="1" x14ac:dyDescent="0.25">
      <c r="B66" s="89"/>
      <c r="C66" s="87"/>
      <c r="D66" s="87"/>
      <c r="E66" s="87"/>
      <c r="F66" s="87"/>
      <c r="G66" s="87"/>
      <c r="H66" s="87"/>
      <c r="I66" s="87"/>
    </row>
    <row r="67" spans="2:9" ht="14.25" hidden="1" customHeight="1" x14ac:dyDescent="0.25">
      <c r="B67" s="89"/>
      <c r="C67" s="87"/>
      <c r="D67" s="87"/>
      <c r="E67" s="87"/>
      <c r="F67" s="87"/>
      <c r="G67" s="87"/>
      <c r="H67" s="87"/>
      <c r="I67" s="87"/>
    </row>
    <row r="68" spans="2:9" ht="14.25" hidden="1" customHeight="1" x14ac:dyDescent="0.25">
      <c r="B68" s="89"/>
      <c r="C68" s="87"/>
      <c r="D68" s="87"/>
      <c r="E68" s="87"/>
      <c r="F68" s="87"/>
      <c r="G68" s="87"/>
      <c r="H68" s="87"/>
      <c r="I68" s="87"/>
    </row>
    <row r="69" spans="2:9" ht="14.25" hidden="1" customHeight="1" x14ac:dyDescent="0.25">
      <c r="B69" s="89"/>
      <c r="C69" s="87"/>
      <c r="D69" s="87"/>
      <c r="E69" s="87"/>
      <c r="F69" s="87"/>
      <c r="G69" s="87"/>
      <c r="H69" s="87"/>
      <c r="I69" s="87"/>
    </row>
    <row r="70" spans="2:9" ht="14.25" hidden="1" customHeight="1" x14ac:dyDescent="0.25">
      <c r="B70" s="89"/>
      <c r="C70" s="87"/>
      <c r="D70" s="87"/>
      <c r="E70" s="87"/>
      <c r="F70" s="87"/>
      <c r="G70" s="87"/>
      <c r="H70" s="87"/>
      <c r="I70" s="87"/>
    </row>
    <row r="71" spans="2:9" ht="14.25" hidden="1" customHeight="1" x14ac:dyDescent="0.25">
      <c r="B71" s="89"/>
      <c r="C71" s="87"/>
      <c r="D71" s="87"/>
      <c r="E71" s="87"/>
      <c r="F71" s="87"/>
      <c r="G71" s="87"/>
      <c r="H71" s="87"/>
      <c r="I71" s="87"/>
    </row>
    <row r="72" spans="2:9" ht="14.25" hidden="1" customHeight="1" x14ac:dyDescent="0.25">
      <c r="B72" s="89"/>
      <c r="C72" s="87"/>
      <c r="D72" s="87"/>
      <c r="E72" s="87"/>
      <c r="F72" s="87"/>
      <c r="G72" s="87"/>
      <c r="H72" s="87"/>
      <c r="I72" s="87"/>
    </row>
    <row r="73" spans="2:9" ht="14.25" hidden="1" customHeight="1" x14ac:dyDescent="0.25">
      <c r="B73" s="89"/>
      <c r="C73" s="87"/>
      <c r="D73" s="87"/>
      <c r="E73" s="87"/>
      <c r="F73" s="87"/>
      <c r="G73" s="87"/>
      <c r="H73" s="87"/>
      <c r="I73" s="87"/>
    </row>
    <row r="74" spans="2:9" ht="14.25" hidden="1" customHeight="1" x14ac:dyDescent="0.25">
      <c r="B74" s="89"/>
      <c r="C74" s="87"/>
      <c r="D74" s="87"/>
      <c r="E74" s="87"/>
      <c r="F74" s="87"/>
      <c r="G74" s="87"/>
      <c r="H74" s="87"/>
      <c r="I74" s="87"/>
    </row>
    <row r="75" spans="2:9" ht="14.25" hidden="1" customHeight="1" x14ac:dyDescent="0.25">
      <c r="B75" s="89"/>
      <c r="C75" s="87"/>
      <c r="D75" s="87"/>
      <c r="E75" s="87"/>
      <c r="F75" s="87"/>
      <c r="G75" s="87"/>
      <c r="H75" s="87"/>
      <c r="I75" s="87"/>
    </row>
    <row r="76" spans="2:9" ht="14.25" hidden="1" customHeight="1" x14ac:dyDescent="0.25">
      <c r="B76" s="89"/>
      <c r="C76" s="87"/>
      <c r="D76" s="87"/>
      <c r="E76" s="87"/>
      <c r="F76" s="87"/>
      <c r="G76" s="87"/>
      <c r="H76" s="87"/>
      <c r="I76" s="87"/>
    </row>
    <row r="77" spans="2:9" ht="14.25" hidden="1" customHeight="1" x14ac:dyDescent="0.25">
      <c r="B77" s="89"/>
      <c r="C77" s="87"/>
      <c r="D77" s="87"/>
      <c r="E77" s="87"/>
      <c r="F77" s="87"/>
      <c r="G77" s="87"/>
      <c r="H77" s="87"/>
      <c r="I77" s="87"/>
    </row>
    <row r="78" spans="2:9" ht="14.25" hidden="1" customHeight="1" x14ac:dyDescent="0.25">
      <c r="B78" s="89"/>
      <c r="C78" s="87"/>
      <c r="D78" s="87"/>
      <c r="E78" s="87"/>
      <c r="F78" s="87"/>
      <c r="G78" s="87"/>
      <c r="H78" s="87"/>
      <c r="I78" s="87"/>
    </row>
    <row r="79" spans="2:9" ht="14.25" hidden="1" customHeight="1" x14ac:dyDescent="0.25">
      <c r="B79" s="89"/>
      <c r="C79" s="87"/>
      <c r="D79" s="87"/>
      <c r="E79" s="87"/>
      <c r="F79" s="87"/>
      <c r="G79" s="87"/>
      <c r="H79" s="87"/>
      <c r="I79" s="87"/>
    </row>
    <row r="80" spans="2:9" ht="14.25" hidden="1" customHeight="1" x14ac:dyDescent="0.25">
      <c r="B80" s="89"/>
      <c r="C80" s="87"/>
      <c r="D80" s="87"/>
      <c r="E80" s="87"/>
      <c r="F80" s="87"/>
      <c r="G80" s="87"/>
      <c r="H80" s="87"/>
      <c r="I80" s="87"/>
    </row>
    <row r="81" spans="2:9" ht="14.25" hidden="1" customHeight="1" x14ac:dyDescent="0.25">
      <c r="B81" s="89"/>
      <c r="C81" s="87"/>
      <c r="D81" s="87"/>
      <c r="E81" s="87"/>
      <c r="F81" s="87"/>
      <c r="G81" s="87"/>
      <c r="H81" s="87"/>
      <c r="I81" s="87"/>
    </row>
    <row r="82" spans="2:9" ht="14.25" hidden="1" customHeight="1" x14ac:dyDescent="0.25">
      <c r="B82" s="89"/>
      <c r="C82" s="87"/>
      <c r="D82" s="87"/>
      <c r="E82" s="87"/>
      <c r="F82" s="87"/>
      <c r="G82" s="87"/>
      <c r="H82" s="87"/>
      <c r="I82" s="87"/>
    </row>
    <row r="83" spans="2:9" ht="14.25" hidden="1" customHeight="1" x14ac:dyDescent="0.25">
      <c r="B83" s="89"/>
      <c r="C83" s="87"/>
      <c r="D83" s="87"/>
      <c r="E83" s="87"/>
      <c r="F83" s="87"/>
      <c r="G83" s="87"/>
      <c r="H83" s="87"/>
      <c r="I83" s="87"/>
    </row>
    <row r="84" spans="2:9" ht="14.25" hidden="1" customHeight="1" x14ac:dyDescent="0.25">
      <c r="B84" s="89"/>
      <c r="C84" s="87"/>
      <c r="D84" s="87"/>
      <c r="E84" s="87"/>
      <c r="F84" s="87"/>
      <c r="G84" s="87"/>
      <c r="H84" s="87"/>
      <c r="I84" s="87"/>
    </row>
    <row r="85" spans="2:9" ht="14.25" hidden="1" customHeight="1" x14ac:dyDescent="0.25">
      <c r="B85" s="89"/>
      <c r="C85" s="87"/>
      <c r="D85" s="87"/>
      <c r="E85" s="87"/>
      <c r="F85" s="87"/>
      <c r="G85" s="87"/>
      <c r="H85" s="87"/>
      <c r="I85" s="87"/>
    </row>
    <row r="86" spans="2:9" ht="14.25" hidden="1" customHeight="1" x14ac:dyDescent="0.25">
      <c r="B86" s="89"/>
      <c r="C86" s="87"/>
      <c r="D86" s="87"/>
      <c r="E86" s="87"/>
      <c r="F86" s="87"/>
      <c r="G86" s="87"/>
      <c r="H86" s="87"/>
      <c r="I86" s="87"/>
    </row>
    <row r="87" spans="2:9" ht="14.25" hidden="1" customHeight="1" x14ac:dyDescent="0.25">
      <c r="B87" s="89"/>
      <c r="C87" s="87"/>
      <c r="D87" s="87"/>
      <c r="E87" s="87"/>
      <c r="F87" s="87"/>
      <c r="G87" s="87"/>
      <c r="H87" s="87"/>
      <c r="I87" s="87"/>
    </row>
    <row r="88" spans="2:9" ht="14.25" hidden="1" customHeight="1" x14ac:dyDescent="0.25">
      <c r="B88" s="89"/>
      <c r="C88" s="87"/>
      <c r="D88" s="87"/>
      <c r="E88" s="87"/>
      <c r="F88" s="87"/>
      <c r="G88" s="87"/>
      <c r="H88" s="87"/>
      <c r="I88" s="87"/>
    </row>
    <row r="89" spans="2:9" ht="14.25" hidden="1" customHeight="1" x14ac:dyDescent="0.25">
      <c r="B89" s="89"/>
      <c r="C89" s="87"/>
      <c r="D89" s="87"/>
      <c r="E89" s="87"/>
      <c r="F89" s="87"/>
      <c r="G89" s="87"/>
      <c r="H89" s="87"/>
      <c r="I89" s="87"/>
    </row>
    <row r="90" spans="2:9" ht="14.25" hidden="1" customHeight="1" x14ac:dyDescent="0.25">
      <c r="B90" s="89"/>
      <c r="C90" s="87"/>
      <c r="D90" s="87"/>
      <c r="E90" s="87"/>
      <c r="F90" s="87"/>
      <c r="G90" s="87"/>
      <c r="H90" s="87"/>
      <c r="I90" s="87"/>
    </row>
    <row r="91" spans="2:9" ht="14.25" hidden="1" customHeight="1" x14ac:dyDescent="0.25">
      <c r="B91" s="89"/>
      <c r="C91" s="87"/>
      <c r="D91" s="87"/>
      <c r="E91" s="87"/>
      <c r="F91" s="87"/>
      <c r="G91" s="87"/>
      <c r="H91" s="87"/>
      <c r="I91" s="87"/>
    </row>
    <row r="92" spans="2:9" ht="14.25" hidden="1" customHeight="1" x14ac:dyDescent="0.25">
      <c r="B92" s="89"/>
      <c r="C92" s="87"/>
      <c r="D92" s="87"/>
      <c r="E92" s="87"/>
      <c r="F92" s="87"/>
      <c r="G92" s="87"/>
      <c r="H92" s="87"/>
      <c r="I92" s="87"/>
    </row>
    <row r="93" spans="2:9" ht="14.25" hidden="1" customHeight="1" x14ac:dyDescent="0.25">
      <c r="B93" s="89"/>
      <c r="C93" s="87"/>
      <c r="D93" s="87"/>
      <c r="E93" s="87"/>
      <c r="F93" s="87"/>
      <c r="G93" s="87"/>
      <c r="H93" s="87"/>
      <c r="I93" s="87"/>
    </row>
    <row r="94" spans="2:9" ht="14.25" hidden="1" customHeight="1" x14ac:dyDescent="0.25">
      <c r="B94" s="89"/>
      <c r="C94" s="87"/>
      <c r="D94" s="87"/>
      <c r="E94" s="87"/>
      <c r="F94" s="87"/>
      <c r="G94" s="87"/>
      <c r="H94" s="87"/>
      <c r="I94" s="87"/>
    </row>
    <row r="95" spans="2:9" ht="14.25" hidden="1" customHeight="1" x14ac:dyDescent="0.25">
      <c r="B95" s="89"/>
      <c r="C95" s="87"/>
      <c r="D95" s="87"/>
      <c r="E95" s="87"/>
      <c r="F95" s="87"/>
      <c r="G95" s="87"/>
      <c r="H95" s="87"/>
      <c r="I95" s="87"/>
    </row>
    <row r="96" spans="2:9" ht="14.25" hidden="1" customHeight="1" x14ac:dyDescent="0.25">
      <c r="B96" s="89"/>
      <c r="C96" s="87"/>
      <c r="D96" s="87"/>
      <c r="E96" s="87"/>
      <c r="F96" s="87"/>
      <c r="G96" s="87"/>
      <c r="H96" s="87"/>
      <c r="I96" s="87"/>
    </row>
    <row r="97" spans="2:9" ht="14.25" hidden="1" customHeight="1" x14ac:dyDescent="0.25">
      <c r="B97" s="89"/>
      <c r="C97" s="87"/>
      <c r="D97" s="87"/>
      <c r="E97" s="87"/>
      <c r="F97" s="87"/>
      <c r="G97" s="87"/>
      <c r="H97" s="87"/>
      <c r="I97" s="87"/>
    </row>
    <row r="98" spans="2:9" ht="14.25" hidden="1" customHeight="1" x14ac:dyDescent="0.25">
      <c r="B98" s="89"/>
      <c r="C98" s="87"/>
      <c r="D98" s="87"/>
      <c r="E98" s="87"/>
      <c r="F98" s="87"/>
      <c r="G98" s="87"/>
      <c r="H98" s="87"/>
      <c r="I98" s="87"/>
    </row>
    <row r="99" spans="2:9" ht="14.25" hidden="1" customHeight="1" x14ac:dyDescent="0.25">
      <c r="B99" s="89"/>
      <c r="C99" s="87"/>
      <c r="D99" s="87"/>
      <c r="E99" s="87"/>
      <c r="F99" s="87"/>
      <c r="G99" s="87"/>
      <c r="H99" s="87"/>
      <c r="I99" s="87"/>
    </row>
    <row r="100" spans="2:9" ht="14.25" hidden="1" customHeight="1" x14ac:dyDescent="0.25">
      <c r="B100" s="89"/>
      <c r="C100" s="87"/>
      <c r="D100" s="87"/>
      <c r="E100" s="87"/>
      <c r="F100" s="87"/>
      <c r="G100" s="87"/>
      <c r="H100" s="87"/>
      <c r="I100" s="87"/>
    </row>
    <row r="101" spans="2:9" ht="14.25" hidden="1" customHeight="1" x14ac:dyDescent="0.25">
      <c r="B101" s="89"/>
      <c r="C101" s="87"/>
      <c r="D101" s="87"/>
      <c r="E101" s="87"/>
      <c r="F101" s="87"/>
      <c r="G101" s="87"/>
      <c r="H101" s="87"/>
      <c r="I101" s="87"/>
    </row>
    <row r="102" spans="2:9" ht="14.25" hidden="1" customHeight="1" x14ac:dyDescent="0.25">
      <c r="B102" s="89"/>
      <c r="C102" s="87"/>
      <c r="D102" s="87"/>
      <c r="E102" s="87"/>
      <c r="F102" s="87"/>
      <c r="G102" s="87"/>
      <c r="H102" s="87"/>
      <c r="I102" s="87"/>
    </row>
    <row r="103" spans="2:9" ht="14.25" hidden="1" customHeight="1" x14ac:dyDescent="0.25">
      <c r="B103" s="89"/>
      <c r="C103" s="87"/>
      <c r="D103" s="87"/>
      <c r="E103" s="87"/>
      <c r="F103" s="87"/>
      <c r="G103" s="87"/>
      <c r="H103" s="87"/>
      <c r="I103" s="87"/>
    </row>
    <row r="104" spans="2:9" ht="14.25" hidden="1" customHeight="1" x14ac:dyDescent="0.25">
      <c r="B104" s="89"/>
      <c r="C104" s="87"/>
      <c r="D104" s="87"/>
      <c r="E104" s="87"/>
      <c r="F104" s="87"/>
      <c r="G104" s="87"/>
      <c r="H104" s="87"/>
      <c r="I104" s="87"/>
    </row>
    <row r="105" spans="2:9" ht="14.25" hidden="1" customHeight="1" x14ac:dyDescent="0.25">
      <c r="B105" s="89"/>
      <c r="C105" s="87"/>
      <c r="D105" s="87"/>
      <c r="E105" s="87"/>
      <c r="F105" s="87"/>
      <c r="G105" s="87"/>
      <c r="H105" s="87"/>
      <c r="I105" s="87"/>
    </row>
    <row r="106" spans="2:9" ht="14.25" hidden="1" customHeight="1" x14ac:dyDescent="0.25">
      <c r="B106" s="89"/>
      <c r="C106" s="87"/>
      <c r="D106" s="87"/>
      <c r="E106" s="87"/>
      <c r="F106" s="87"/>
      <c r="G106" s="87"/>
      <c r="H106" s="87"/>
      <c r="I106" s="87"/>
    </row>
    <row r="107" spans="2:9" ht="14.25" hidden="1" customHeight="1" x14ac:dyDescent="0.25">
      <c r="B107" s="89"/>
      <c r="C107" s="87"/>
      <c r="D107" s="87"/>
      <c r="E107" s="87"/>
      <c r="F107" s="87"/>
      <c r="G107" s="87"/>
      <c r="H107" s="87"/>
      <c r="I107" s="87"/>
    </row>
    <row r="108" spans="2:9" ht="14.25" hidden="1" customHeight="1" x14ac:dyDescent="0.25">
      <c r="B108" s="89"/>
      <c r="C108" s="87"/>
      <c r="D108" s="87"/>
      <c r="E108" s="87"/>
      <c r="F108" s="87"/>
      <c r="G108" s="87"/>
      <c r="H108" s="87"/>
      <c r="I108" s="87"/>
    </row>
    <row r="109" spans="2:9" ht="14.25" hidden="1" customHeight="1" x14ac:dyDescent="0.25">
      <c r="B109" s="89"/>
      <c r="C109" s="87"/>
      <c r="D109" s="87"/>
      <c r="E109" s="87"/>
      <c r="F109" s="87"/>
      <c r="G109" s="87"/>
      <c r="H109" s="87"/>
      <c r="I109" s="87"/>
    </row>
    <row r="110" spans="2:9" ht="14.25" hidden="1" customHeight="1" x14ac:dyDescent="0.25">
      <c r="B110" s="89"/>
      <c r="C110" s="87"/>
      <c r="D110" s="87"/>
      <c r="E110" s="87"/>
      <c r="F110" s="87"/>
      <c r="G110" s="87"/>
      <c r="H110" s="87"/>
      <c r="I110" s="87"/>
    </row>
    <row r="111" spans="2:9" ht="14.25" hidden="1" customHeight="1" x14ac:dyDescent="0.25">
      <c r="B111" s="89"/>
      <c r="C111" s="87"/>
      <c r="D111" s="87"/>
      <c r="E111" s="87"/>
      <c r="F111" s="87"/>
      <c r="G111" s="87"/>
      <c r="H111" s="87"/>
      <c r="I111" s="87"/>
    </row>
    <row r="112" spans="2:9" ht="14.25" hidden="1" customHeight="1" x14ac:dyDescent="0.25">
      <c r="B112" s="89"/>
      <c r="C112" s="87"/>
      <c r="D112" s="87"/>
      <c r="E112" s="87"/>
      <c r="F112" s="87"/>
      <c r="G112" s="87"/>
      <c r="H112" s="87"/>
      <c r="I112" s="87"/>
    </row>
    <row r="113" spans="2:9" ht="14.25" hidden="1" customHeight="1" x14ac:dyDescent="0.25">
      <c r="B113" s="89"/>
      <c r="C113" s="87"/>
      <c r="D113" s="87"/>
      <c r="E113" s="87"/>
      <c r="F113" s="87"/>
      <c r="G113" s="87"/>
      <c r="H113" s="87"/>
      <c r="I113" s="87"/>
    </row>
    <row r="114" spans="2:9" ht="14.25" hidden="1" customHeight="1" x14ac:dyDescent="0.25">
      <c r="B114" s="89"/>
      <c r="C114" s="87"/>
      <c r="D114" s="87"/>
      <c r="E114" s="87"/>
      <c r="F114" s="87"/>
      <c r="G114" s="87"/>
      <c r="H114" s="87"/>
      <c r="I114" s="87"/>
    </row>
    <row r="115" spans="2:9" ht="14.25" hidden="1" customHeight="1" x14ac:dyDescent="0.25">
      <c r="B115" s="89"/>
      <c r="C115" s="87"/>
      <c r="D115" s="87"/>
      <c r="E115" s="87"/>
      <c r="F115" s="87"/>
      <c r="G115" s="87"/>
      <c r="H115" s="87"/>
      <c r="I115" s="87"/>
    </row>
    <row r="116" spans="2:9" ht="14.25" hidden="1" customHeight="1" x14ac:dyDescent="0.25">
      <c r="B116" s="89"/>
      <c r="C116" s="87"/>
      <c r="D116" s="87"/>
      <c r="E116" s="87"/>
      <c r="F116" s="87"/>
      <c r="G116" s="87"/>
      <c r="H116" s="87"/>
      <c r="I116" s="87"/>
    </row>
    <row r="117" spans="2:9" ht="14.25" hidden="1" customHeight="1" x14ac:dyDescent="0.25">
      <c r="B117" s="89"/>
      <c r="C117" s="87"/>
      <c r="D117" s="87"/>
      <c r="E117" s="87"/>
      <c r="F117" s="87"/>
      <c r="G117" s="87"/>
      <c r="H117" s="87"/>
      <c r="I117" s="87"/>
    </row>
    <row r="118" spans="2:9" ht="14.25" hidden="1" customHeight="1" x14ac:dyDescent="0.25">
      <c r="B118" s="89"/>
      <c r="C118" s="87"/>
      <c r="D118" s="87"/>
      <c r="E118" s="87"/>
      <c r="F118" s="87"/>
      <c r="G118" s="87"/>
      <c r="H118" s="87"/>
      <c r="I118" s="87"/>
    </row>
    <row r="119" spans="2:9" ht="14.25" hidden="1" customHeight="1" x14ac:dyDescent="0.25">
      <c r="B119" s="89"/>
      <c r="C119" s="87"/>
      <c r="D119" s="87"/>
      <c r="E119" s="87"/>
      <c r="F119" s="87"/>
      <c r="G119" s="87"/>
      <c r="H119" s="87"/>
      <c r="I119" s="87"/>
    </row>
    <row r="120" spans="2:9" ht="14.25" hidden="1" customHeight="1" x14ac:dyDescent="0.25">
      <c r="B120" s="89"/>
      <c r="C120" s="87"/>
      <c r="D120" s="87"/>
      <c r="E120" s="87"/>
      <c r="F120" s="87"/>
      <c r="G120" s="87"/>
      <c r="H120" s="87"/>
      <c r="I120" s="87"/>
    </row>
    <row r="121" spans="2:9" ht="14.25" hidden="1" customHeight="1" x14ac:dyDescent="0.25">
      <c r="B121" s="89"/>
      <c r="C121" s="87"/>
      <c r="D121" s="87"/>
      <c r="E121" s="87"/>
      <c r="F121" s="87"/>
      <c r="G121" s="87"/>
      <c r="H121" s="87"/>
      <c r="I121" s="87"/>
    </row>
    <row r="122" spans="2:9" ht="14.25" hidden="1" customHeight="1" x14ac:dyDescent="0.25">
      <c r="B122" s="89"/>
      <c r="C122" s="87"/>
      <c r="D122" s="87"/>
      <c r="E122" s="87"/>
      <c r="F122" s="87"/>
      <c r="G122" s="87"/>
      <c r="H122" s="87"/>
      <c r="I122" s="87"/>
    </row>
    <row r="123" spans="2:9" ht="14.25" hidden="1" customHeight="1" x14ac:dyDescent="0.25">
      <c r="B123" s="89"/>
      <c r="C123" s="87"/>
      <c r="D123" s="87"/>
      <c r="E123" s="87"/>
      <c r="F123" s="87"/>
      <c r="G123" s="87"/>
      <c r="H123" s="87"/>
      <c r="I123" s="87"/>
    </row>
    <row r="124" spans="2:9" ht="14.25" hidden="1" customHeight="1" x14ac:dyDescent="0.25">
      <c r="B124" s="89"/>
      <c r="C124" s="87"/>
      <c r="D124" s="87"/>
      <c r="E124" s="87"/>
      <c r="F124" s="87"/>
      <c r="G124" s="87"/>
      <c r="H124" s="87"/>
      <c r="I124" s="87"/>
    </row>
    <row r="125" spans="2:9" ht="14.25" hidden="1" customHeight="1" x14ac:dyDescent="0.25">
      <c r="B125" s="89"/>
      <c r="C125" s="87"/>
      <c r="D125" s="87"/>
      <c r="E125" s="87"/>
      <c r="F125" s="87"/>
      <c r="G125" s="87"/>
      <c r="H125" s="87"/>
      <c r="I125" s="87"/>
    </row>
    <row r="126" spans="2:9" ht="14.25" hidden="1" customHeight="1" x14ac:dyDescent="0.25">
      <c r="B126" s="89"/>
      <c r="C126" s="87"/>
      <c r="D126" s="87"/>
      <c r="E126" s="87"/>
      <c r="F126" s="87"/>
      <c r="G126" s="87"/>
      <c r="H126" s="87"/>
      <c r="I126" s="87"/>
    </row>
    <row r="127" spans="2:9" ht="14.25" hidden="1" customHeight="1" x14ac:dyDescent="0.25">
      <c r="B127" s="89"/>
      <c r="C127" s="87"/>
      <c r="D127" s="87"/>
      <c r="E127" s="87"/>
      <c r="F127" s="87"/>
      <c r="G127" s="87"/>
      <c r="H127" s="87"/>
      <c r="I127" s="87"/>
    </row>
    <row r="128" spans="2:9" ht="14.25" hidden="1" customHeight="1" x14ac:dyDescent="0.25">
      <c r="B128" s="89"/>
      <c r="C128" s="87"/>
      <c r="D128" s="87"/>
      <c r="E128" s="87"/>
      <c r="F128" s="87"/>
      <c r="G128" s="87"/>
      <c r="H128" s="87"/>
      <c r="I128" s="87"/>
    </row>
    <row r="129" spans="2:9" ht="14.25" hidden="1" customHeight="1" x14ac:dyDescent="0.25">
      <c r="B129" s="89"/>
      <c r="C129" s="87"/>
      <c r="D129" s="87"/>
      <c r="E129" s="87"/>
      <c r="F129" s="87"/>
      <c r="G129" s="87"/>
      <c r="H129" s="87"/>
      <c r="I129" s="87"/>
    </row>
    <row r="130" spans="2:9" ht="14.25" hidden="1" customHeight="1" x14ac:dyDescent="0.25">
      <c r="B130" s="89"/>
      <c r="C130" s="87"/>
      <c r="D130" s="87"/>
      <c r="E130" s="87"/>
      <c r="F130" s="87"/>
      <c r="G130" s="87"/>
      <c r="H130" s="87"/>
      <c r="I130" s="87"/>
    </row>
    <row r="131" spans="2:9" ht="14.25" hidden="1" customHeight="1" x14ac:dyDescent="0.25">
      <c r="B131" s="89"/>
      <c r="C131" s="87"/>
      <c r="D131" s="87"/>
      <c r="E131" s="87"/>
      <c r="F131" s="87"/>
      <c r="G131" s="87"/>
      <c r="H131" s="87"/>
      <c r="I131" s="87"/>
    </row>
    <row r="132" spans="2:9" ht="14.25" hidden="1" customHeight="1" x14ac:dyDescent="0.25">
      <c r="B132" s="89"/>
      <c r="C132" s="87"/>
      <c r="D132" s="87"/>
      <c r="E132" s="87"/>
      <c r="F132" s="87"/>
      <c r="G132" s="87"/>
      <c r="H132" s="87"/>
      <c r="I132" s="87"/>
    </row>
    <row r="133" spans="2:9" ht="14.25" hidden="1" customHeight="1" x14ac:dyDescent="0.25">
      <c r="B133" s="89"/>
      <c r="C133" s="87"/>
      <c r="D133" s="87"/>
      <c r="E133" s="87"/>
      <c r="F133" s="87"/>
      <c r="G133" s="87"/>
      <c r="H133" s="87"/>
      <c r="I133" s="87"/>
    </row>
    <row r="134" spans="2:9" ht="14.25" hidden="1" customHeight="1" x14ac:dyDescent="0.25">
      <c r="B134" s="89"/>
      <c r="C134" s="87"/>
      <c r="D134" s="87"/>
      <c r="E134" s="87"/>
      <c r="F134" s="87"/>
      <c r="G134" s="87"/>
      <c r="H134" s="87"/>
      <c r="I134" s="87"/>
    </row>
    <row r="135" spans="2:9" ht="14.25" hidden="1" customHeight="1" x14ac:dyDescent="0.25">
      <c r="B135" s="89"/>
      <c r="C135" s="87"/>
      <c r="D135" s="87"/>
      <c r="E135" s="87"/>
      <c r="F135" s="87"/>
      <c r="G135" s="87"/>
      <c r="H135" s="87"/>
      <c r="I135" s="87"/>
    </row>
    <row r="136" spans="2:9" ht="14.25" hidden="1" customHeight="1" x14ac:dyDescent="0.25">
      <c r="B136" s="89"/>
      <c r="C136" s="87"/>
      <c r="D136" s="87"/>
      <c r="E136" s="87"/>
      <c r="F136" s="87"/>
      <c r="G136" s="87"/>
      <c r="H136" s="87"/>
      <c r="I136" s="87"/>
    </row>
    <row r="137" spans="2:9" ht="14.25" hidden="1" customHeight="1" x14ac:dyDescent="0.25">
      <c r="B137" s="89"/>
      <c r="C137" s="87"/>
      <c r="D137" s="87"/>
      <c r="E137" s="87"/>
      <c r="F137" s="87"/>
      <c r="G137" s="87"/>
      <c r="H137" s="87"/>
      <c r="I137" s="87"/>
    </row>
    <row r="138" spans="2:9" ht="14.25" hidden="1" customHeight="1" x14ac:dyDescent="0.25">
      <c r="B138" s="89"/>
      <c r="C138" s="87"/>
      <c r="D138" s="87"/>
      <c r="E138" s="87"/>
      <c r="F138" s="87"/>
      <c r="G138" s="87"/>
      <c r="H138" s="87"/>
      <c r="I138" s="87"/>
    </row>
    <row r="139" spans="2:9" ht="14.25" hidden="1" customHeight="1" x14ac:dyDescent="0.25">
      <c r="B139" s="89"/>
      <c r="C139" s="87"/>
      <c r="D139" s="87"/>
      <c r="E139" s="87"/>
      <c r="F139" s="87"/>
      <c r="G139" s="87"/>
      <c r="H139" s="87"/>
      <c r="I139" s="87"/>
    </row>
    <row r="140" spans="2:9" ht="14.25" hidden="1" customHeight="1" x14ac:dyDescent="0.25">
      <c r="B140" s="89"/>
      <c r="C140" s="87"/>
      <c r="D140" s="87"/>
      <c r="E140" s="87"/>
      <c r="F140" s="87"/>
      <c r="G140" s="87"/>
      <c r="H140" s="87"/>
      <c r="I140" s="87"/>
    </row>
    <row r="141" spans="2:9" ht="14.25" hidden="1" customHeight="1" x14ac:dyDescent="0.25">
      <c r="B141" s="89"/>
      <c r="C141" s="87"/>
      <c r="D141" s="87"/>
      <c r="E141" s="87"/>
      <c r="F141" s="87"/>
      <c r="G141" s="87"/>
      <c r="H141" s="87"/>
      <c r="I141" s="87"/>
    </row>
    <row r="142" spans="2:9" ht="14.25" hidden="1" customHeight="1" x14ac:dyDescent="0.25">
      <c r="B142" s="89"/>
      <c r="C142" s="87"/>
      <c r="D142" s="87"/>
      <c r="E142" s="87"/>
      <c r="F142" s="87"/>
      <c r="G142" s="87"/>
      <c r="H142" s="87"/>
      <c r="I142" s="87"/>
    </row>
    <row r="143" spans="2:9" ht="14.25" hidden="1" customHeight="1" x14ac:dyDescent="0.25">
      <c r="B143" s="89"/>
      <c r="C143" s="87"/>
      <c r="D143" s="87"/>
      <c r="E143" s="87"/>
      <c r="F143" s="87"/>
      <c r="G143" s="87"/>
      <c r="H143" s="87"/>
      <c r="I143" s="87"/>
    </row>
    <row r="144" spans="2:9" ht="14.25" hidden="1" customHeight="1" x14ac:dyDescent="0.25">
      <c r="B144" s="89"/>
      <c r="C144" s="87"/>
      <c r="D144" s="87"/>
      <c r="E144" s="87"/>
      <c r="F144" s="87"/>
      <c r="G144" s="87"/>
      <c r="H144" s="87"/>
      <c r="I144" s="87"/>
    </row>
    <row r="145" spans="2:9" ht="14.25" hidden="1" customHeight="1" x14ac:dyDescent="0.25">
      <c r="B145" s="89"/>
      <c r="C145" s="87"/>
      <c r="D145" s="87"/>
      <c r="E145" s="87"/>
      <c r="F145" s="87"/>
      <c r="G145" s="87"/>
      <c r="H145" s="87"/>
      <c r="I145" s="87"/>
    </row>
    <row r="146" spans="2:9" ht="14.25" hidden="1" customHeight="1" x14ac:dyDescent="0.25">
      <c r="B146" s="89"/>
      <c r="C146" s="87"/>
      <c r="D146" s="87"/>
      <c r="E146" s="87"/>
      <c r="F146" s="87"/>
      <c r="G146" s="87"/>
      <c r="H146" s="87"/>
      <c r="I146" s="87"/>
    </row>
    <row r="147" spans="2:9" ht="14.25" hidden="1" customHeight="1" x14ac:dyDescent="0.25">
      <c r="B147" s="89"/>
      <c r="C147" s="87"/>
      <c r="D147" s="87"/>
      <c r="E147" s="87"/>
      <c r="F147" s="87"/>
      <c r="G147" s="87"/>
      <c r="H147" s="87"/>
      <c r="I147" s="87"/>
    </row>
    <row r="148" spans="2:9" ht="14.25" hidden="1" customHeight="1" x14ac:dyDescent="0.25">
      <c r="B148" s="89"/>
      <c r="C148" s="87"/>
      <c r="D148" s="87"/>
      <c r="E148" s="87"/>
      <c r="F148" s="87"/>
      <c r="G148" s="87"/>
      <c r="H148" s="87"/>
      <c r="I148" s="87"/>
    </row>
    <row r="149" spans="2:9" ht="14.25" hidden="1" customHeight="1" x14ac:dyDescent="0.25">
      <c r="B149" s="89"/>
      <c r="C149" s="87"/>
      <c r="D149" s="87"/>
      <c r="E149" s="87"/>
      <c r="F149" s="87"/>
      <c r="G149" s="87"/>
      <c r="H149" s="87"/>
      <c r="I149" s="87"/>
    </row>
    <row r="150" spans="2:9" ht="14.25" hidden="1" customHeight="1" x14ac:dyDescent="0.25">
      <c r="B150" s="89"/>
      <c r="C150" s="87"/>
      <c r="D150" s="87"/>
      <c r="E150" s="87"/>
      <c r="F150" s="87"/>
      <c r="G150" s="87"/>
      <c r="H150" s="87"/>
      <c r="I150" s="87"/>
    </row>
    <row r="151" spans="2:9" ht="14.25" hidden="1" customHeight="1" x14ac:dyDescent="0.25">
      <c r="B151" s="89"/>
      <c r="C151" s="87"/>
      <c r="D151" s="87"/>
      <c r="E151" s="87"/>
      <c r="F151" s="87"/>
      <c r="G151" s="87"/>
      <c r="H151" s="87"/>
      <c r="I151" s="87"/>
    </row>
    <row r="152" spans="2:9" ht="14.25" hidden="1" customHeight="1" x14ac:dyDescent="0.25">
      <c r="B152" s="89"/>
      <c r="C152" s="87"/>
      <c r="D152" s="87"/>
      <c r="E152" s="87"/>
      <c r="F152" s="87"/>
      <c r="G152" s="87"/>
      <c r="H152" s="87"/>
      <c r="I152" s="87"/>
    </row>
    <row r="153" spans="2:9" ht="14.25" hidden="1" customHeight="1" x14ac:dyDescent="0.25">
      <c r="B153" s="89"/>
      <c r="C153" s="87"/>
      <c r="D153" s="87"/>
      <c r="E153" s="87"/>
      <c r="F153" s="87"/>
      <c r="G153" s="87"/>
      <c r="H153" s="87"/>
      <c r="I153" s="87"/>
    </row>
    <row r="154" spans="2:9" ht="14.25" hidden="1" customHeight="1" x14ac:dyDescent="0.25">
      <c r="B154" s="89"/>
      <c r="C154" s="87"/>
      <c r="D154" s="87"/>
      <c r="E154" s="87"/>
      <c r="F154" s="87"/>
      <c r="G154" s="87"/>
      <c r="H154" s="87"/>
      <c r="I154" s="87"/>
    </row>
    <row r="155" spans="2:9" ht="14.25" hidden="1" customHeight="1" x14ac:dyDescent="0.25">
      <c r="B155" s="89"/>
      <c r="C155" s="87"/>
      <c r="D155" s="87"/>
      <c r="E155" s="87"/>
      <c r="F155" s="87"/>
      <c r="G155" s="87"/>
      <c r="H155" s="87"/>
      <c r="I155" s="87"/>
    </row>
    <row r="156" spans="2:9" ht="14.25" hidden="1" customHeight="1" x14ac:dyDescent="0.25">
      <c r="B156" s="89"/>
      <c r="C156" s="87"/>
      <c r="D156" s="87"/>
      <c r="E156" s="87"/>
      <c r="F156" s="87"/>
      <c r="G156" s="87"/>
      <c r="H156" s="87"/>
      <c r="I156" s="87"/>
    </row>
    <row r="157" spans="2:9" ht="14.25" hidden="1" customHeight="1" x14ac:dyDescent="0.25">
      <c r="B157" s="89"/>
      <c r="C157" s="87"/>
      <c r="D157" s="87"/>
      <c r="E157" s="87"/>
      <c r="F157" s="87"/>
      <c r="G157" s="87"/>
      <c r="H157" s="87"/>
      <c r="I157" s="87"/>
    </row>
    <row r="158" spans="2:9" ht="14.25" hidden="1" customHeight="1" x14ac:dyDescent="0.25">
      <c r="B158" s="89"/>
      <c r="C158" s="87"/>
      <c r="D158" s="87"/>
      <c r="E158" s="87"/>
      <c r="F158" s="87"/>
      <c r="G158" s="87"/>
      <c r="H158" s="87"/>
      <c r="I158" s="87"/>
    </row>
    <row r="159" spans="2:9" ht="14.25" hidden="1" customHeight="1" x14ac:dyDescent="0.25">
      <c r="B159" s="89"/>
      <c r="C159" s="87"/>
      <c r="D159" s="87"/>
      <c r="E159" s="87"/>
      <c r="F159" s="87"/>
      <c r="G159" s="87"/>
      <c r="H159" s="87"/>
      <c r="I159" s="87"/>
    </row>
    <row r="160" spans="2:9" ht="14.25" hidden="1" customHeight="1" x14ac:dyDescent="0.25">
      <c r="B160" s="89"/>
      <c r="C160" s="87"/>
      <c r="D160" s="87"/>
      <c r="E160" s="87"/>
      <c r="F160" s="87"/>
      <c r="G160" s="87"/>
      <c r="H160" s="87"/>
      <c r="I160" s="87"/>
    </row>
    <row r="161" spans="2:9" ht="14.25" hidden="1" customHeight="1" x14ac:dyDescent="0.25">
      <c r="B161" s="89"/>
      <c r="C161" s="87"/>
      <c r="D161" s="87"/>
      <c r="E161" s="87"/>
      <c r="F161" s="87"/>
      <c r="G161" s="87"/>
      <c r="H161" s="87"/>
      <c r="I161" s="87"/>
    </row>
    <row r="162" spans="2:9" ht="14.25" hidden="1" customHeight="1" x14ac:dyDescent="0.25">
      <c r="B162" s="89"/>
      <c r="C162" s="87"/>
      <c r="D162" s="87"/>
      <c r="E162" s="87"/>
      <c r="F162" s="87"/>
      <c r="G162" s="87"/>
      <c r="H162" s="87"/>
      <c r="I162" s="87"/>
    </row>
    <row r="163" spans="2:9" ht="14.25" hidden="1" customHeight="1" x14ac:dyDescent="0.25">
      <c r="B163" s="89"/>
      <c r="C163" s="87"/>
      <c r="D163" s="87"/>
      <c r="E163" s="87"/>
      <c r="F163" s="87"/>
      <c r="G163" s="87"/>
      <c r="H163" s="87"/>
      <c r="I163" s="87"/>
    </row>
    <row r="164" spans="2:9" ht="14.25" hidden="1" customHeight="1" x14ac:dyDescent="0.25">
      <c r="B164" s="89"/>
      <c r="C164" s="87"/>
      <c r="D164" s="87"/>
      <c r="E164" s="87"/>
      <c r="F164" s="87"/>
      <c r="G164" s="87"/>
      <c r="H164" s="87"/>
      <c r="I164" s="87"/>
    </row>
    <row r="165" spans="2:9" ht="14.25" hidden="1" customHeight="1" x14ac:dyDescent="0.25">
      <c r="B165" s="89"/>
      <c r="C165" s="87"/>
      <c r="D165" s="87"/>
      <c r="E165" s="87"/>
      <c r="F165" s="87"/>
      <c r="G165" s="87"/>
      <c r="H165" s="87"/>
      <c r="I165" s="87"/>
    </row>
    <row r="166" spans="2:9" ht="14.25" hidden="1" customHeight="1" x14ac:dyDescent="0.25">
      <c r="B166" s="89"/>
      <c r="C166" s="87"/>
      <c r="D166" s="87"/>
      <c r="E166" s="87"/>
      <c r="F166" s="87"/>
      <c r="G166" s="87"/>
      <c r="H166" s="87"/>
      <c r="I166" s="87"/>
    </row>
    <row r="167" spans="2:9" ht="14.25" hidden="1" customHeight="1" x14ac:dyDescent="0.25">
      <c r="B167" s="89"/>
      <c r="C167" s="87"/>
      <c r="D167" s="87"/>
      <c r="E167" s="87"/>
      <c r="F167" s="87"/>
      <c r="G167" s="87"/>
      <c r="H167" s="87"/>
      <c r="I167" s="87"/>
    </row>
    <row r="168" spans="2:9" ht="14.25" hidden="1" customHeight="1" x14ac:dyDescent="0.25">
      <c r="B168" s="89"/>
      <c r="C168" s="87"/>
      <c r="D168" s="87"/>
      <c r="E168" s="87"/>
      <c r="F168" s="87"/>
      <c r="G168" s="87"/>
      <c r="H168" s="87"/>
      <c r="I168" s="87"/>
    </row>
    <row r="169" spans="2:9" ht="14.25" hidden="1" customHeight="1" x14ac:dyDescent="0.25">
      <c r="B169" s="89"/>
      <c r="C169" s="87"/>
      <c r="D169" s="87"/>
      <c r="E169" s="87"/>
      <c r="F169" s="87"/>
      <c r="G169" s="87"/>
      <c r="H169" s="87"/>
      <c r="I169" s="87"/>
    </row>
    <row r="170" spans="2:9" ht="14.25" hidden="1" customHeight="1" x14ac:dyDescent="0.25">
      <c r="B170" s="89"/>
      <c r="C170" s="87"/>
      <c r="D170" s="87"/>
      <c r="E170" s="87"/>
      <c r="F170" s="87"/>
      <c r="G170" s="87"/>
      <c r="H170" s="87"/>
      <c r="I170" s="87"/>
    </row>
    <row r="171" spans="2:9" ht="14.25" hidden="1" customHeight="1" x14ac:dyDescent="0.25">
      <c r="B171" s="89"/>
      <c r="C171" s="87"/>
      <c r="D171" s="87"/>
      <c r="E171" s="87"/>
      <c r="F171" s="87"/>
      <c r="G171" s="87"/>
      <c r="H171" s="87"/>
      <c r="I171" s="87"/>
    </row>
    <row r="172" spans="2:9" ht="14.25" hidden="1" customHeight="1" x14ac:dyDescent="0.25">
      <c r="B172" s="89"/>
      <c r="C172" s="87"/>
      <c r="D172" s="87"/>
      <c r="E172" s="87"/>
      <c r="F172" s="87"/>
      <c r="G172" s="87"/>
      <c r="H172" s="87"/>
      <c r="I172" s="87"/>
    </row>
    <row r="173" spans="2:9" ht="14.25" hidden="1" customHeight="1" x14ac:dyDescent="0.25">
      <c r="B173" s="89"/>
      <c r="C173" s="87"/>
      <c r="D173" s="87"/>
      <c r="E173" s="87"/>
      <c r="F173" s="87"/>
      <c r="G173" s="87"/>
      <c r="H173" s="87"/>
      <c r="I173" s="87"/>
    </row>
    <row r="174" spans="2:9" ht="14.25" hidden="1" customHeight="1" x14ac:dyDescent="0.25">
      <c r="B174" s="89"/>
      <c r="C174" s="87"/>
      <c r="D174" s="87"/>
      <c r="E174" s="87"/>
      <c r="F174" s="87"/>
      <c r="G174" s="87"/>
      <c r="H174" s="87"/>
      <c r="I174" s="87"/>
    </row>
    <row r="175" spans="2:9" ht="14.25" hidden="1" customHeight="1" x14ac:dyDescent="0.25">
      <c r="B175" s="89"/>
      <c r="C175" s="87"/>
      <c r="D175" s="87"/>
      <c r="E175" s="87"/>
      <c r="F175" s="87"/>
      <c r="G175" s="87"/>
      <c r="H175" s="87"/>
      <c r="I175" s="87"/>
    </row>
    <row r="176" spans="2:9" ht="14.25" hidden="1" customHeight="1" x14ac:dyDescent="0.25">
      <c r="B176" s="89"/>
      <c r="C176" s="87"/>
      <c r="D176" s="87"/>
      <c r="E176" s="87"/>
      <c r="F176" s="87"/>
      <c r="G176" s="87"/>
      <c r="H176" s="87"/>
      <c r="I176" s="87"/>
    </row>
    <row r="177" spans="2:9" ht="14.25" hidden="1" customHeight="1" x14ac:dyDescent="0.25">
      <c r="B177" s="89"/>
      <c r="C177" s="87"/>
      <c r="D177" s="87"/>
      <c r="E177" s="87"/>
      <c r="F177" s="87"/>
      <c r="G177" s="87"/>
      <c r="H177" s="87"/>
      <c r="I177" s="87"/>
    </row>
    <row r="178" spans="2:9" ht="14.25" hidden="1" customHeight="1" x14ac:dyDescent="0.25">
      <c r="B178" s="89"/>
      <c r="C178" s="87"/>
      <c r="D178" s="87"/>
      <c r="E178" s="87"/>
      <c r="F178" s="87"/>
      <c r="G178" s="87"/>
      <c r="H178" s="87"/>
      <c r="I178" s="87"/>
    </row>
    <row r="179" spans="2:9" ht="14.25" hidden="1" customHeight="1" x14ac:dyDescent="0.25">
      <c r="B179" s="89"/>
      <c r="C179" s="87"/>
      <c r="D179" s="87"/>
      <c r="E179" s="87"/>
      <c r="F179" s="87"/>
      <c r="G179" s="87"/>
      <c r="H179" s="87"/>
      <c r="I179" s="87"/>
    </row>
    <row r="180" spans="2:9" ht="14.25" hidden="1" customHeight="1" x14ac:dyDescent="0.25">
      <c r="B180" s="89"/>
      <c r="C180" s="87"/>
      <c r="D180" s="87"/>
      <c r="E180" s="87"/>
      <c r="F180" s="87"/>
      <c r="G180" s="87"/>
      <c r="H180" s="87"/>
      <c r="I180" s="87"/>
    </row>
    <row r="181" spans="2:9" ht="14.25" hidden="1" customHeight="1" x14ac:dyDescent="0.25">
      <c r="B181" s="89"/>
      <c r="C181" s="87"/>
      <c r="D181" s="87"/>
      <c r="E181" s="87"/>
      <c r="F181" s="87"/>
      <c r="G181" s="87"/>
      <c r="H181" s="87"/>
      <c r="I181" s="87"/>
    </row>
    <row r="182" spans="2:9" ht="14.25" hidden="1" customHeight="1" x14ac:dyDescent="0.25">
      <c r="B182" s="89"/>
      <c r="C182" s="87"/>
      <c r="D182" s="87"/>
      <c r="E182" s="87"/>
      <c r="F182" s="87"/>
      <c r="G182" s="87"/>
      <c r="H182" s="87"/>
      <c r="I182" s="87"/>
    </row>
    <row r="183" spans="2:9" ht="14.25" hidden="1" customHeight="1" x14ac:dyDescent="0.25">
      <c r="B183" s="89"/>
      <c r="C183" s="87"/>
      <c r="D183" s="87"/>
      <c r="E183" s="87"/>
      <c r="F183" s="87"/>
      <c r="G183" s="87"/>
      <c r="H183" s="87"/>
      <c r="I183" s="87"/>
    </row>
    <row r="184" spans="2:9" ht="14.25" hidden="1" customHeight="1" x14ac:dyDescent="0.25">
      <c r="B184" s="89"/>
      <c r="C184" s="87"/>
      <c r="D184" s="87"/>
      <c r="E184" s="87"/>
      <c r="F184" s="87"/>
      <c r="G184" s="87"/>
      <c r="H184" s="87"/>
      <c r="I184" s="87"/>
    </row>
    <row r="185" spans="2:9" ht="14.25" hidden="1" customHeight="1" x14ac:dyDescent="0.25">
      <c r="B185" s="89"/>
      <c r="C185" s="87"/>
      <c r="D185" s="87"/>
      <c r="E185" s="87"/>
      <c r="F185" s="87"/>
      <c r="G185" s="87"/>
      <c r="H185" s="87"/>
      <c r="I185" s="87"/>
    </row>
    <row r="186" spans="2:9" ht="14.25" hidden="1" customHeight="1" x14ac:dyDescent="0.25">
      <c r="B186" s="89"/>
      <c r="C186" s="87"/>
      <c r="D186" s="87"/>
      <c r="E186" s="87"/>
      <c r="F186" s="87"/>
      <c r="G186" s="87"/>
      <c r="H186" s="87"/>
      <c r="I186" s="87"/>
    </row>
    <row r="187" spans="2:9" ht="14.25" hidden="1" customHeight="1" x14ac:dyDescent="0.25">
      <c r="B187" s="89"/>
      <c r="C187" s="87"/>
      <c r="D187" s="87"/>
      <c r="E187" s="87"/>
      <c r="F187" s="87"/>
      <c r="G187" s="87"/>
      <c r="H187" s="87"/>
      <c r="I187" s="87"/>
    </row>
    <row r="188" spans="2:9" ht="14.25" hidden="1" customHeight="1" x14ac:dyDescent="0.25">
      <c r="B188" s="89"/>
      <c r="C188" s="87"/>
      <c r="D188" s="87"/>
      <c r="E188" s="87"/>
      <c r="F188" s="87"/>
      <c r="G188" s="87"/>
      <c r="H188" s="87"/>
      <c r="I188" s="87"/>
    </row>
    <row r="189" spans="2:9" ht="14.25" hidden="1" customHeight="1" x14ac:dyDescent="0.25">
      <c r="B189" s="89"/>
      <c r="C189" s="87"/>
      <c r="D189" s="87"/>
      <c r="E189" s="87"/>
      <c r="F189" s="87"/>
      <c r="G189" s="87"/>
      <c r="H189" s="87"/>
      <c r="I189" s="87"/>
    </row>
    <row r="190" spans="2:9" ht="14.25" hidden="1" customHeight="1" x14ac:dyDescent="0.25">
      <c r="B190" s="89"/>
      <c r="C190" s="87"/>
      <c r="D190" s="87"/>
      <c r="E190" s="87"/>
      <c r="F190" s="87"/>
      <c r="G190" s="87"/>
      <c r="H190" s="87"/>
      <c r="I190" s="87"/>
    </row>
    <row r="191" spans="2:9" ht="14.25" hidden="1" customHeight="1" x14ac:dyDescent="0.25">
      <c r="B191" s="89"/>
      <c r="C191" s="87"/>
      <c r="D191" s="87"/>
      <c r="E191" s="87"/>
      <c r="F191" s="87"/>
      <c r="G191" s="87"/>
      <c r="H191" s="87"/>
      <c r="I191" s="87"/>
    </row>
    <row r="192" spans="2:9" ht="14.25" hidden="1" customHeight="1" x14ac:dyDescent="0.25">
      <c r="B192" s="89"/>
      <c r="C192" s="87"/>
      <c r="D192" s="87"/>
      <c r="E192" s="87"/>
      <c r="F192" s="87"/>
      <c r="G192" s="87"/>
      <c r="H192" s="87"/>
      <c r="I192" s="87"/>
    </row>
    <row r="193" spans="2:9" ht="14.25" hidden="1" customHeight="1" x14ac:dyDescent="0.25">
      <c r="B193" s="89"/>
      <c r="C193" s="87"/>
      <c r="D193" s="87"/>
      <c r="E193" s="87"/>
      <c r="F193" s="87"/>
      <c r="G193" s="87"/>
      <c r="H193" s="87"/>
      <c r="I193" s="87"/>
    </row>
    <row r="194" spans="2:9" ht="14.25" hidden="1" customHeight="1" x14ac:dyDescent="0.25">
      <c r="B194" s="89"/>
      <c r="C194" s="87"/>
      <c r="D194" s="87"/>
      <c r="E194" s="87"/>
      <c r="F194" s="87"/>
      <c r="G194" s="87"/>
      <c r="H194" s="87"/>
      <c r="I194" s="87"/>
    </row>
    <row r="195" spans="2:9" ht="14.25" hidden="1" customHeight="1" x14ac:dyDescent="0.25">
      <c r="B195" s="89"/>
      <c r="C195" s="87"/>
      <c r="D195" s="87"/>
      <c r="E195" s="87"/>
      <c r="F195" s="87"/>
      <c r="G195" s="87"/>
      <c r="H195" s="87"/>
      <c r="I195" s="87"/>
    </row>
    <row r="196" spans="2:9" ht="14.25" hidden="1" customHeight="1" x14ac:dyDescent="0.25">
      <c r="B196" s="89"/>
      <c r="C196" s="87"/>
      <c r="D196" s="87"/>
      <c r="E196" s="87"/>
      <c r="F196" s="87"/>
      <c r="G196" s="87"/>
      <c r="H196" s="87"/>
      <c r="I196" s="87"/>
    </row>
    <row r="197" spans="2:9" ht="14.25" hidden="1" customHeight="1" x14ac:dyDescent="0.25">
      <c r="B197" s="89"/>
      <c r="C197" s="87"/>
      <c r="D197" s="87"/>
      <c r="E197" s="87"/>
      <c r="F197" s="87"/>
      <c r="G197" s="87"/>
      <c r="H197" s="87"/>
      <c r="I197" s="87"/>
    </row>
    <row r="198" spans="2:9" ht="14.25" hidden="1" customHeight="1" x14ac:dyDescent="0.25">
      <c r="B198" s="89"/>
      <c r="C198" s="87"/>
      <c r="D198" s="87"/>
      <c r="E198" s="87"/>
      <c r="F198" s="87"/>
      <c r="G198" s="87"/>
      <c r="H198" s="87"/>
      <c r="I198" s="87"/>
    </row>
    <row r="199" spans="2:9" ht="14.25" hidden="1" customHeight="1" x14ac:dyDescent="0.25">
      <c r="B199" s="89"/>
      <c r="C199" s="87"/>
      <c r="D199" s="87"/>
      <c r="E199" s="87"/>
      <c r="F199" s="87"/>
      <c r="G199" s="87"/>
      <c r="H199" s="87"/>
      <c r="I199" s="87"/>
    </row>
    <row r="200" spans="2:9" ht="14.25" hidden="1" customHeight="1" x14ac:dyDescent="0.25">
      <c r="B200" s="89"/>
      <c r="C200" s="87"/>
      <c r="D200" s="87"/>
      <c r="E200" s="87"/>
      <c r="F200" s="87"/>
      <c r="G200" s="87"/>
      <c r="H200" s="87"/>
      <c r="I200" s="87"/>
    </row>
    <row r="201" spans="2:9" ht="14.25" hidden="1" customHeight="1" x14ac:dyDescent="0.25">
      <c r="B201" s="89"/>
      <c r="C201" s="87"/>
      <c r="D201" s="87"/>
      <c r="E201" s="87"/>
      <c r="F201" s="87"/>
      <c r="G201" s="87"/>
      <c r="H201" s="87"/>
      <c r="I201" s="87"/>
    </row>
    <row r="202" spans="2:9" ht="14.25" hidden="1" customHeight="1" x14ac:dyDescent="0.25">
      <c r="B202" s="89"/>
      <c r="C202" s="87"/>
      <c r="D202" s="87"/>
      <c r="E202" s="87"/>
      <c r="F202" s="87"/>
      <c r="G202" s="87"/>
      <c r="H202" s="87"/>
      <c r="I202" s="87"/>
    </row>
    <row r="203" spans="2:9" ht="14.25" hidden="1" customHeight="1" x14ac:dyDescent="0.25">
      <c r="B203" s="89"/>
      <c r="C203" s="87"/>
      <c r="D203" s="87"/>
      <c r="E203" s="87"/>
      <c r="F203" s="87"/>
      <c r="G203" s="87"/>
      <c r="H203" s="87"/>
      <c r="I203" s="87"/>
    </row>
    <row r="204" spans="2:9" ht="14.25" hidden="1" customHeight="1" x14ac:dyDescent="0.25">
      <c r="B204" s="89"/>
      <c r="C204" s="87"/>
      <c r="D204" s="87"/>
      <c r="E204" s="87"/>
      <c r="F204" s="87"/>
      <c r="G204" s="87"/>
      <c r="H204" s="87"/>
      <c r="I204" s="87"/>
    </row>
    <row r="205" spans="2:9" ht="14.25" hidden="1" customHeight="1" x14ac:dyDescent="0.25">
      <c r="B205" s="89"/>
      <c r="C205" s="87"/>
      <c r="D205" s="87"/>
      <c r="E205" s="87"/>
      <c r="F205" s="87"/>
      <c r="G205" s="87"/>
      <c r="H205" s="87"/>
      <c r="I205" s="87"/>
    </row>
    <row r="206" spans="2:9" ht="14.25" hidden="1" customHeight="1" x14ac:dyDescent="0.25">
      <c r="B206" s="89"/>
      <c r="C206" s="87"/>
      <c r="D206" s="87"/>
      <c r="E206" s="87"/>
      <c r="F206" s="87"/>
      <c r="G206" s="87"/>
      <c r="H206" s="87"/>
      <c r="I206" s="87"/>
    </row>
    <row r="207" spans="2:9" ht="14.25" hidden="1" customHeight="1" x14ac:dyDescent="0.25">
      <c r="B207" s="89"/>
      <c r="C207" s="87"/>
      <c r="D207" s="87"/>
      <c r="E207" s="87"/>
      <c r="F207" s="87"/>
      <c r="G207" s="87"/>
      <c r="H207" s="87"/>
      <c r="I207" s="87"/>
    </row>
    <row r="208" spans="2:9" ht="14.25" hidden="1" customHeight="1" x14ac:dyDescent="0.25">
      <c r="B208" s="89"/>
      <c r="C208" s="87"/>
      <c r="D208" s="87"/>
      <c r="E208" s="87"/>
      <c r="F208" s="87"/>
      <c r="G208" s="87"/>
      <c r="H208" s="87"/>
      <c r="I208" s="87"/>
    </row>
    <row r="209" spans="2:9" ht="14.25" hidden="1" customHeight="1" x14ac:dyDescent="0.25">
      <c r="B209" s="89"/>
      <c r="C209" s="87"/>
      <c r="D209" s="87"/>
      <c r="E209" s="87"/>
      <c r="F209" s="87"/>
      <c r="G209" s="87"/>
      <c r="H209" s="87"/>
      <c r="I209" s="87"/>
    </row>
    <row r="210" spans="2:9" ht="14.25" hidden="1" customHeight="1" x14ac:dyDescent="0.25">
      <c r="B210" s="89"/>
      <c r="C210" s="87"/>
      <c r="D210" s="87"/>
      <c r="E210" s="87"/>
      <c r="F210" s="87"/>
      <c r="G210" s="87"/>
      <c r="H210" s="87"/>
      <c r="I210" s="87"/>
    </row>
    <row r="211" spans="2:9" ht="14.25" hidden="1" customHeight="1" x14ac:dyDescent="0.25">
      <c r="B211" s="89"/>
      <c r="C211" s="87"/>
      <c r="D211" s="87"/>
      <c r="E211" s="87"/>
      <c r="F211" s="87"/>
      <c r="G211" s="87"/>
      <c r="H211" s="87"/>
      <c r="I211" s="87"/>
    </row>
    <row r="212" spans="2:9" ht="14.25" hidden="1" customHeight="1" x14ac:dyDescent="0.25">
      <c r="B212" s="89"/>
      <c r="C212" s="87"/>
      <c r="D212" s="87"/>
      <c r="E212" s="87"/>
      <c r="F212" s="87"/>
      <c r="G212" s="87"/>
      <c r="H212" s="87"/>
      <c r="I212" s="87"/>
    </row>
    <row r="213" spans="2:9" ht="14.25" hidden="1" customHeight="1" x14ac:dyDescent="0.25">
      <c r="B213" s="89"/>
      <c r="C213" s="87"/>
      <c r="D213" s="87"/>
      <c r="E213" s="87"/>
      <c r="F213" s="87"/>
      <c r="G213" s="87"/>
      <c r="H213" s="87"/>
      <c r="I213" s="87"/>
    </row>
    <row r="214" spans="2:9" ht="14.25" hidden="1" customHeight="1" x14ac:dyDescent="0.25">
      <c r="B214" s="89"/>
      <c r="C214" s="87"/>
      <c r="D214" s="87"/>
      <c r="E214" s="87"/>
      <c r="F214" s="87"/>
      <c r="G214" s="87"/>
      <c r="H214" s="87"/>
      <c r="I214" s="87"/>
    </row>
    <row r="215" spans="2:9" ht="14.25" hidden="1" customHeight="1" x14ac:dyDescent="0.25">
      <c r="B215" s="89"/>
      <c r="C215" s="87"/>
      <c r="D215" s="87"/>
      <c r="E215" s="87"/>
      <c r="F215" s="87"/>
      <c r="G215" s="87"/>
      <c r="H215" s="87"/>
      <c r="I215" s="87"/>
    </row>
    <row r="216" spans="2:9" ht="14.25" hidden="1" customHeight="1" x14ac:dyDescent="0.25">
      <c r="B216" s="89"/>
      <c r="C216" s="87"/>
      <c r="D216" s="87"/>
      <c r="E216" s="87"/>
      <c r="F216" s="87"/>
      <c r="G216" s="87"/>
      <c r="H216" s="87"/>
      <c r="I216" s="87"/>
    </row>
    <row r="217" spans="2:9" ht="14.25" hidden="1" customHeight="1" x14ac:dyDescent="0.25">
      <c r="B217" s="89"/>
      <c r="C217" s="87"/>
      <c r="D217" s="87"/>
      <c r="E217" s="87"/>
      <c r="F217" s="87"/>
      <c r="G217" s="87"/>
      <c r="H217" s="87"/>
      <c r="I217" s="87"/>
    </row>
    <row r="218" spans="2:9" ht="14.25" hidden="1" customHeight="1" x14ac:dyDescent="0.25">
      <c r="B218" s="89"/>
      <c r="C218" s="87"/>
      <c r="D218" s="87"/>
      <c r="E218" s="87"/>
      <c r="F218" s="87"/>
      <c r="G218" s="87"/>
      <c r="H218" s="87"/>
      <c r="I218" s="87"/>
    </row>
    <row r="219" spans="2:9" ht="14.25" hidden="1" customHeight="1" x14ac:dyDescent="0.25">
      <c r="B219" s="89"/>
      <c r="C219" s="87"/>
      <c r="D219" s="87"/>
      <c r="E219" s="87"/>
      <c r="F219" s="87"/>
      <c r="G219" s="87"/>
      <c r="H219" s="87"/>
      <c r="I219" s="87"/>
    </row>
    <row r="220" spans="2:9" ht="14.25" hidden="1" customHeight="1" x14ac:dyDescent="0.25">
      <c r="B220" s="89"/>
      <c r="C220" s="87"/>
      <c r="D220" s="87"/>
      <c r="E220" s="87"/>
      <c r="F220" s="87"/>
      <c r="G220" s="87"/>
      <c r="H220" s="87"/>
      <c r="I220" s="87"/>
    </row>
    <row r="221" spans="2:9" ht="14.25" hidden="1" customHeight="1" x14ac:dyDescent="0.25">
      <c r="B221" s="89"/>
      <c r="C221" s="87"/>
      <c r="D221" s="87"/>
      <c r="E221" s="87"/>
      <c r="F221" s="87"/>
      <c r="G221" s="87"/>
      <c r="H221" s="87"/>
      <c r="I221" s="87"/>
    </row>
    <row r="222" spans="2:9" ht="14.25" hidden="1" customHeight="1" x14ac:dyDescent="0.25">
      <c r="B222" s="89"/>
      <c r="C222" s="87"/>
      <c r="D222" s="87"/>
      <c r="E222" s="87"/>
      <c r="F222" s="87"/>
      <c r="G222" s="87"/>
      <c r="H222" s="87"/>
      <c r="I222" s="87"/>
    </row>
    <row r="223" spans="2:9" ht="14.25" hidden="1" customHeight="1" x14ac:dyDescent="0.25">
      <c r="B223" s="89"/>
      <c r="C223" s="87"/>
      <c r="D223" s="87"/>
      <c r="E223" s="87"/>
      <c r="F223" s="87"/>
      <c r="G223" s="87"/>
      <c r="H223" s="87"/>
      <c r="I223" s="87"/>
    </row>
    <row r="224" spans="2:9" ht="14.25" hidden="1" customHeight="1" x14ac:dyDescent="0.25">
      <c r="B224" s="89"/>
      <c r="C224" s="87"/>
      <c r="D224" s="87"/>
      <c r="E224" s="87"/>
      <c r="F224" s="87"/>
      <c r="G224" s="87"/>
      <c r="H224" s="87"/>
      <c r="I224" s="87"/>
    </row>
    <row r="225" spans="2:9" ht="14.25" hidden="1" customHeight="1" x14ac:dyDescent="0.25">
      <c r="B225" s="89"/>
      <c r="C225" s="87"/>
      <c r="D225" s="87"/>
      <c r="E225" s="87"/>
      <c r="F225" s="87"/>
      <c r="G225" s="87"/>
      <c r="H225" s="87"/>
      <c r="I225" s="87"/>
    </row>
    <row r="226" spans="2:9" ht="14.25" hidden="1" customHeight="1" x14ac:dyDescent="0.25">
      <c r="B226" s="89"/>
      <c r="C226" s="87"/>
      <c r="D226" s="87"/>
      <c r="E226" s="87"/>
      <c r="F226" s="87"/>
      <c r="G226" s="87"/>
      <c r="H226" s="87"/>
      <c r="I226" s="87"/>
    </row>
    <row r="227" spans="2:9" ht="14.25" hidden="1" customHeight="1" x14ac:dyDescent="0.25">
      <c r="B227" s="89"/>
      <c r="C227" s="87"/>
      <c r="D227" s="87"/>
      <c r="E227" s="87"/>
      <c r="F227" s="87"/>
      <c r="G227" s="87"/>
      <c r="H227" s="87"/>
      <c r="I227" s="87"/>
    </row>
    <row r="228" spans="2:9" ht="14.25" hidden="1" customHeight="1" x14ac:dyDescent="0.25">
      <c r="B228" s="89"/>
      <c r="C228" s="87"/>
      <c r="D228" s="87"/>
      <c r="E228" s="87"/>
      <c r="F228" s="87"/>
      <c r="G228" s="87"/>
      <c r="H228" s="87"/>
      <c r="I228" s="87"/>
    </row>
    <row r="229" spans="2:9" ht="14.25" hidden="1" customHeight="1" x14ac:dyDescent="0.25">
      <c r="B229" s="89"/>
      <c r="C229" s="87"/>
      <c r="D229" s="87"/>
      <c r="E229" s="87"/>
      <c r="F229" s="87"/>
      <c r="G229" s="87"/>
      <c r="H229" s="87"/>
      <c r="I229" s="87"/>
    </row>
    <row r="230" spans="2:9" ht="14.25" hidden="1" customHeight="1" x14ac:dyDescent="0.25">
      <c r="B230" s="89"/>
      <c r="C230" s="87"/>
      <c r="D230" s="87"/>
      <c r="E230" s="87"/>
      <c r="F230" s="87"/>
      <c r="G230" s="87"/>
      <c r="H230" s="87"/>
      <c r="I230" s="87"/>
    </row>
    <row r="231" spans="2:9" ht="14.25" hidden="1" customHeight="1" x14ac:dyDescent="0.25">
      <c r="B231" s="89"/>
      <c r="C231" s="87"/>
      <c r="D231" s="87"/>
      <c r="E231" s="87"/>
      <c r="F231" s="87"/>
      <c r="G231" s="87"/>
      <c r="H231" s="87"/>
      <c r="I231" s="87"/>
    </row>
    <row r="232" spans="2:9" ht="14.25" hidden="1" customHeight="1" x14ac:dyDescent="0.25">
      <c r="B232" s="89"/>
      <c r="C232" s="87"/>
      <c r="D232" s="87"/>
      <c r="E232" s="87"/>
      <c r="F232" s="87"/>
      <c r="G232" s="87"/>
      <c r="H232" s="87"/>
      <c r="I232" s="87"/>
    </row>
    <row r="233" spans="2:9" ht="14.25" hidden="1" customHeight="1" x14ac:dyDescent="0.25">
      <c r="B233" s="89"/>
      <c r="C233" s="87"/>
      <c r="D233" s="87"/>
      <c r="E233" s="87"/>
      <c r="F233" s="87"/>
      <c r="G233" s="87"/>
      <c r="H233" s="87"/>
      <c r="I233" s="87"/>
    </row>
    <row r="234" spans="2:9" ht="14.25" hidden="1" customHeight="1" x14ac:dyDescent="0.25">
      <c r="B234" s="89"/>
      <c r="C234" s="87"/>
      <c r="D234" s="87"/>
      <c r="E234" s="87"/>
      <c r="F234" s="87"/>
      <c r="G234" s="87"/>
      <c r="H234" s="87"/>
      <c r="I234" s="87"/>
    </row>
    <row r="235" spans="2:9" ht="14.25" hidden="1" customHeight="1" x14ac:dyDescent="0.25">
      <c r="B235" s="89"/>
      <c r="C235" s="87"/>
      <c r="D235" s="87"/>
      <c r="E235" s="87"/>
      <c r="F235" s="87"/>
      <c r="G235" s="87"/>
      <c r="H235" s="87"/>
      <c r="I235" s="87"/>
    </row>
    <row r="236" spans="2:9" ht="14.25" hidden="1" customHeight="1" x14ac:dyDescent="0.25">
      <c r="B236" s="89"/>
      <c r="C236" s="87"/>
      <c r="D236" s="87"/>
      <c r="E236" s="87"/>
      <c r="F236" s="87"/>
      <c r="G236" s="87"/>
      <c r="H236" s="87"/>
      <c r="I236" s="87"/>
    </row>
    <row r="237" spans="2:9" ht="14.25" hidden="1" customHeight="1" x14ac:dyDescent="0.25">
      <c r="B237" s="89"/>
      <c r="C237" s="87"/>
      <c r="D237" s="87"/>
      <c r="E237" s="87"/>
      <c r="F237" s="87"/>
      <c r="G237" s="87"/>
      <c r="H237" s="87"/>
      <c r="I237" s="87"/>
    </row>
    <row r="238" spans="2:9" ht="14.25" hidden="1" customHeight="1" x14ac:dyDescent="0.25">
      <c r="B238" s="89"/>
      <c r="C238" s="87"/>
      <c r="D238" s="87"/>
      <c r="E238" s="87"/>
      <c r="F238" s="87"/>
      <c r="G238" s="87"/>
      <c r="H238" s="87"/>
      <c r="I238" s="87"/>
    </row>
    <row r="239" spans="2:9" ht="14.25" hidden="1" customHeight="1" x14ac:dyDescent="0.25">
      <c r="B239" s="89"/>
      <c r="C239" s="87"/>
      <c r="D239" s="87"/>
      <c r="E239" s="87"/>
      <c r="F239" s="87"/>
      <c r="G239" s="87"/>
      <c r="H239" s="87"/>
      <c r="I239" s="87"/>
    </row>
    <row r="240" spans="2:9" ht="14.25" hidden="1" customHeight="1" x14ac:dyDescent="0.25">
      <c r="B240" s="89"/>
      <c r="C240" s="87"/>
      <c r="D240" s="87"/>
      <c r="E240" s="87"/>
      <c r="F240" s="87"/>
      <c r="G240" s="87"/>
      <c r="H240" s="87"/>
      <c r="I240" s="87"/>
    </row>
    <row r="241" spans="2:9" ht="14.25" hidden="1" customHeight="1" x14ac:dyDescent="0.25">
      <c r="B241" s="89"/>
      <c r="C241" s="87"/>
      <c r="D241" s="87"/>
      <c r="E241" s="87"/>
      <c r="F241" s="87"/>
      <c r="G241" s="87"/>
      <c r="H241" s="87"/>
      <c r="I241" s="87"/>
    </row>
    <row r="242" spans="2:9" ht="14.25" hidden="1" customHeight="1" x14ac:dyDescent="0.25">
      <c r="B242" s="89"/>
      <c r="C242" s="87"/>
      <c r="D242" s="87"/>
      <c r="E242" s="87"/>
      <c r="F242" s="87"/>
      <c r="G242" s="87"/>
      <c r="H242" s="87"/>
      <c r="I242" s="87"/>
    </row>
    <row r="243" spans="2:9" ht="14.25" hidden="1" customHeight="1" x14ac:dyDescent="0.25">
      <c r="B243" s="89"/>
      <c r="C243" s="87"/>
      <c r="D243" s="87"/>
      <c r="E243" s="87"/>
      <c r="F243" s="87"/>
      <c r="G243" s="87"/>
      <c r="H243" s="87"/>
      <c r="I243" s="87"/>
    </row>
    <row r="244" spans="2:9" ht="14.25" hidden="1" customHeight="1" x14ac:dyDescent="0.25">
      <c r="B244" s="89"/>
      <c r="C244" s="87"/>
      <c r="D244" s="87"/>
      <c r="E244" s="87"/>
      <c r="F244" s="87"/>
      <c r="G244" s="87"/>
      <c r="H244" s="87"/>
      <c r="I244" s="87"/>
    </row>
    <row r="245" spans="2:9" ht="14.25" hidden="1" customHeight="1" x14ac:dyDescent="0.25">
      <c r="B245" s="89"/>
      <c r="C245" s="87"/>
      <c r="D245" s="87"/>
      <c r="E245" s="87"/>
      <c r="F245" s="87"/>
      <c r="G245" s="87"/>
      <c r="H245" s="87"/>
      <c r="I245" s="87"/>
    </row>
    <row r="246" spans="2:9" ht="14.25" hidden="1" customHeight="1" x14ac:dyDescent="0.25">
      <c r="B246" s="89"/>
      <c r="C246" s="87"/>
      <c r="D246" s="87"/>
      <c r="E246" s="87"/>
      <c r="F246" s="87"/>
      <c r="G246" s="87"/>
      <c r="H246" s="87"/>
      <c r="I246" s="87"/>
    </row>
    <row r="247" spans="2:9" ht="14.25" hidden="1" customHeight="1" x14ac:dyDescent="0.25">
      <c r="B247" s="89"/>
      <c r="C247" s="87"/>
      <c r="D247" s="87"/>
      <c r="E247" s="87"/>
      <c r="F247" s="87"/>
      <c r="G247" s="87"/>
      <c r="H247" s="87"/>
      <c r="I247" s="87"/>
    </row>
    <row r="248" spans="2:9" ht="14.25" hidden="1" customHeight="1" x14ac:dyDescent="0.25">
      <c r="B248" s="89"/>
      <c r="C248" s="87"/>
      <c r="D248" s="87"/>
      <c r="E248" s="87"/>
      <c r="F248" s="87"/>
      <c r="G248" s="87"/>
      <c r="H248" s="87"/>
      <c r="I248" s="87"/>
    </row>
    <row r="249" spans="2:9" ht="14.25" hidden="1" customHeight="1" x14ac:dyDescent="0.25">
      <c r="B249" s="89"/>
      <c r="C249" s="87"/>
      <c r="D249" s="87"/>
      <c r="E249" s="87"/>
      <c r="F249" s="87"/>
      <c r="G249" s="87"/>
      <c r="H249" s="87"/>
      <c r="I249" s="87"/>
    </row>
    <row r="250" spans="2:9" ht="14.25" hidden="1" customHeight="1" x14ac:dyDescent="0.25">
      <c r="B250" s="89"/>
      <c r="C250" s="87"/>
      <c r="D250" s="87"/>
      <c r="E250" s="87"/>
      <c r="F250" s="87"/>
      <c r="G250" s="87"/>
      <c r="H250" s="87"/>
      <c r="I250" s="87"/>
    </row>
    <row r="251" spans="2:9" ht="14.25" hidden="1" customHeight="1" x14ac:dyDescent="0.25">
      <c r="B251" s="89"/>
      <c r="C251" s="87"/>
      <c r="D251" s="87"/>
      <c r="E251" s="87"/>
      <c r="F251" s="87"/>
      <c r="G251" s="87"/>
      <c r="H251" s="87"/>
      <c r="I251" s="87"/>
    </row>
    <row r="252" spans="2:9" ht="14.25" hidden="1" customHeight="1" x14ac:dyDescent="0.25">
      <c r="B252" s="89"/>
      <c r="C252" s="87"/>
      <c r="D252" s="87"/>
      <c r="E252" s="87"/>
      <c r="F252" s="87"/>
      <c r="G252" s="87"/>
      <c r="H252" s="87"/>
      <c r="I252" s="87"/>
    </row>
    <row r="253" spans="2:9" ht="14.25" hidden="1" customHeight="1" x14ac:dyDescent="0.25">
      <c r="B253" s="89"/>
      <c r="C253" s="87"/>
      <c r="D253" s="87"/>
      <c r="E253" s="87"/>
      <c r="F253" s="87"/>
      <c r="G253" s="87"/>
      <c r="H253" s="87"/>
      <c r="I253" s="87"/>
    </row>
    <row r="254" spans="2:9" ht="14.25" hidden="1" customHeight="1" x14ac:dyDescent="0.25">
      <c r="B254" s="89"/>
      <c r="C254" s="87"/>
      <c r="D254" s="87"/>
      <c r="E254" s="87"/>
      <c r="F254" s="87"/>
      <c r="G254" s="87"/>
      <c r="H254" s="87"/>
      <c r="I254" s="87"/>
    </row>
    <row r="255" spans="2:9" ht="14.25" hidden="1" customHeight="1" x14ac:dyDescent="0.25">
      <c r="B255" s="89"/>
      <c r="C255" s="87"/>
      <c r="D255" s="87"/>
      <c r="E255" s="87"/>
      <c r="F255" s="87"/>
      <c r="G255" s="87"/>
      <c r="H255" s="87"/>
      <c r="I255" s="87"/>
    </row>
    <row r="256" spans="2:9" ht="14.25" hidden="1" customHeight="1" x14ac:dyDescent="0.25">
      <c r="B256" s="89"/>
      <c r="C256" s="87"/>
      <c r="D256" s="87"/>
      <c r="E256" s="87"/>
      <c r="F256" s="87"/>
      <c r="G256" s="87"/>
      <c r="H256" s="87"/>
      <c r="I256" s="87"/>
    </row>
    <row r="257" spans="2:9" ht="14.25" hidden="1" customHeight="1" x14ac:dyDescent="0.25">
      <c r="B257" s="89"/>
      <c r="C257" s="87"/>
      <c r="D257" s="87"/>
      <c r="E257" s="87"/>
      <c r="F257" s="87"/>
      <c r="G257" s="87"/>
      <c r="H257" s="87"/>
      <c r="I257" s="87"/>
    </row>
    <row r="258" spans="2:9" ht="14.25" hidden="1" customHeight="1" x14ac:dyDescent="0.25">
      <c r="B258" s="89"/>
      <c r="C258" s="87"/>
      <c r="D258" s="87"/>
      <c r="E258" s="87"/>
      <c r="F258" s="87"/>
      <c r="G258" s="87"/>
      <c r="H258" s="87"/>
      <c r="I258" s="87"/>
    </row>
    <row r="259" spans="2:9" ht="14.25" hidden="1" customHeight="1" x14ac:dyDescent="0.25">
      <c r="B259" s="89"/>
      <c r="C259" s="87"/>
      <c r="D259" s="87"/>
      <c r="E259" s="87"/>
      <c r="F259" s="87"/>
      <c r="G259" s="87"/>
      <c r="H259" s="87"/>
      <c r="I259" s="87"/>
    </row>
    <row r="260" spans="2:9" ht="14.25" hidden="1" customHeight="1" x14ac:dyDescent="0.25">
      <c r="B260" s="89"/>
      <c r="C260" s="87"/>
      <c r="D260" s="87"/>
      <c r="E260" s="87"/>
      <c r="F260" s="87"/>
      <c r="G260" s="87"/>
      <c r="H260" s="87"/>
      <c r="I260" s="87"/>
    </row>
    <row r="261" spans="2:9" ht="14.25" hidden="1" customHeight="1" x14ac:dyDescent="0.25">
      <c r="B261" s="89"/>
      <c r="C261" s="87"/>
      <c r="D261" s="87"/>
      <c r="E261" s="87"/>
      <c r="F261" s="87"/>
      <c r="G261" s="87"/>
      <c r="H261" s="87"/>
      <c r="I261" s="87"/>
    </row>
    <row r="262" spans="2:9" ht="14.25" hidden="1" customHeight="1" x14ac:dyDescent="0.25">
      <c r="B262" s="89"/>
      <c r="C262" s="87"/>
      <c r="D262" s="87"/>
      <c r="E262" s="87"/>
      <c r="F262" s="87"/>
      <c r="G262" s="87"/>
      <c r="H262" s="87"/>
      <c r="I262" s="87"/>
    </row>
    <row r="263" spans="2:9" ht="14.25" hidden="1" customHeight="1" x14ac:dyDescent="0.25">
      <c r="B263" s="89"/>
      <c r="C263" s="87"/>
      <c r="D263" s="87"/>
      <c r="E263" s="87"/>
      <c r="F263" s="87"/>
      <c r="G263" s="87"/>
      <c r="H263" s="87"/>
      <c r="I263" s="87"/>
    </row>
    <row r="264" spans="2:9" ht="14.25" hidden="1" customHeight="1" x14ac:dyDescent="0.25">
      <c r="B264" s="89"/>
      <c r="C264" s="87"/>
      <c r="D264" s="87"/>
      <c r="E264" s="87"/>
      <c r="F264" s="87"/>
      <c r="G264" s="87"/>
      <c r="H264" s="87"/>
      <c r="I264" s="87"/>
    </row>
    <row r="265" spans="2:9" ht="14.25" hidden="1" customHeight="1" x14ac:dyDescent="0.25">
      <c r="B265" s="89"/>
      <c r="C265" s="87"/>
      <c r="D265" s="87"/>
      <c r="E265" s="87"/>
      <c r="F265" s="87"/>
      <c r="G265" s="87"/>
      <c r="H265" s="87"/>
      <c r="I265" s="87"/>
    </row>
    <row r="266" spans="2:9" ht="14.25" hidden="1" customHeight="1" x14ac:dyDescent="0.25">
      <c r="B266" s="89"/>
      <c r="C266" s="87"/>
      <c r="D266" s="87"/>
      <c r="E266" s="87"/>
      <c r="F266" s="87"/>
      <c r="G266" s="87"/>
      <c r="H266" s="87"/>
      <c r="I266" s="87"/>
    </row>
    <row r="267" spans="2:9" ht="14.25" hidden="1" customHeight="1" x14ac:dyDescent="0.25">
      <c r="B267" s="89"/>
      <c r="C267" s="87"/>
      <c r="D267" s="87"/>
      <c r="E267" s="87"/>
      <c r="F267" s="87"/>
      <c r="G267" s="87"/>
      <c r="H267" s="87"/>
      <c r="I267" s="87"/>
    </row>
    <row r="268" spans="2:9" ht="14.25" hidden="1" customHeight="1" x14ac:dyDescent="0.25">
      <c r="B268" s="89"/>
      <c r="C268" s="87"/>
      <c r="D268" s="87"/>
      <c r="E268" s="87"/>
      <c r="F268" s="87"/>
      <c r="G268" s="87"/>
      <c r="H268" s="87"/>
      <c r="I268" s="87"/>
    </row>
    <row r="269" spans="2:9" ht="14.25" hidden="1" customHeight="1" x14ac:dyDescent="0.25">
      <c r="B269" s="89"/>
      <c r="C269" s="87"/>
      <c r="D269" s="87"/>
      <c r="E269" s="87"/>
      <c r="F269" s="87"/>
      <c r="G269" s="87"/>
      <c r="H269" s="87"/>
      <c r="I269" s="87"/>
    </row>
    <row r="270" spans="2:9" ht="14.25" hidden="1" customHeight="1" x14ac:dyDescent="0.25">
      <c r="B270" s="89"/>
      <c r="C270" s="87"/>
      <c r="D270" s="87"/>
      <c r="E270" s="87"/>
      <c r="F270" s="87"/>
      <c r="G270" s="87"/>
      <c r="H270" s="87"/>
      <c r="I270" s="87"/>
    </row>
    <row r="271" spans="2:9" ht="14.25" hidden="1" customHeight="1" x14ac:dyDescent="0.25">
      <c r="B271" s="89"/>
      <c r="C271" s="87"/>
      <c r="D271" s="87"/>
      <c r="E271" s="87"/>
      <c r="F271" s="87"/>
      <c r="G271" s="87"/>
      <c r="H271" s="87"/>
      <c r="I271" s="87"/>
    </row>
    <row r="272" spans="2:9" ht="14.25" hidden="1" customHeight="1" x14ac:dyDescent="0.25">
      <c r="B272" s="89"/>
      <c r="C272" s="87"/>
      <c r="D272" s="87"/>
      <c r="E272" s="87"/>
      <c r="F272" s="87"/>
      <c r="G272" s="87"/>
      <c r="H272" s="87"/>
      <c r="I272" s="87"/>
    </row>
    <row r="273" spans="2:9" ht="14.25" hidden="1" customHeight="1" x14ac:dyDescent="0.25">
      <c r="B273" s="89"/>
      <c r="C273" s="87"/>
      <c r="D273" s="87"/>
      <c r="E273" s="87"/>
      <c r="F273" s="87"/>
      <c r="G273" s="87"/>
      <c r="H273" s="87"/>
      <c r="I273" s="87"/>
    </row>
    <row r="274" spans="2:9" ht="14.25" hidden="1" customHeight="1" x14ac:dyDescent="0.25">
      <c r="B274" s="89"/>
      <c r="C274" s="87"/>
      <c r="D274" s="87"/>
      <c r="E274" s="87"/>
      <c r="F274" s="87"/>
      <c r="G274" s="87"/>
      <c r="H274" s="87"/>
      <c r="I274" s="87"/>
    </row>
    <row r="275" spans="2:9" ht="14.25" hidden="1" customHeight="1" x14ac:dyDescent="0.25">
      <c r="B275" s="89"/>
      <c r="C275" s="87"/>
      <c r="D275" s="87"/>
      <c r="E275" s="87"/>
      <c r="F275" s="87"/>
      <c r="G275" s="87"/>
      <c r="H275" s="87"/>
      <c r="I275" s="87"/>
    </row>
    <row r="276" spans="2:9" ht="14.25" hidden="1" customHeight="1" x14ac:dyDescent="0.25">
      <c r="B276" s="89"/>
      <c r="C276" s="87"/>
      <c r="D276" s="87"/>
      <c r="E276" s="87"/>
      <c r="F276" s="87"/>
      <c r="G276" s="87"/>
      <c r="H276" s="87"/>
      <c r="I276" s="87"/>
    </row>
    <row r="277" spans="2:9" ht="14.25" hidden="1" customHeight="1" x14ac:dyDescent="0.25">
      <c r="B277" s="89"/>
      <c r="C277" s="87"/>
      <c r="D277" s="87"/>
      <c r="E277" s="87"/>
      <c r="F277" s="87"/>
      <c r="G277" s="87"/>
      <c r="H277" s="87"/>
      <c r="I277" s="87"/>
    </row>
    <row r="278" spans="2:9" ht="14.25" hidden="1" customHeight="1" x14ac:dyDescent="0.25">
      <c r="B278" s="89"/>
      <c r="C278" s="87"/>
      <c r="D278" s="87"/>
      <c r="E278" s="87"/>
      <c r="F278" s="87"/>
      <c r="G278" s="87"/>
      <c r="H278" s="87"/>
      <c r="I278" s="87"/>
    </row>
    <row r="279" spans="2:9" ht="14.25" hidden="1" customHeight="1" x14ac:dyDescent="0.25">
      <c r="B279" s="89"/>
      <c r="C279" s="87"/>
      <c r="D279" s="87"/>
      <c r="E279" s="87"/>
      <c r="F279" s="87"/>
      <c r="G279" s="87"/>
      <c r="H279" s="87"/>
      <c r="I279" s="87"/>
    </row>
    <row r="280" spans="2:9" ht="14.25" hidden="1" customHeight="1" x14ac:dyDescent="0.25">
      <c r="B280" s="89"/>
      <c r="C280" s="87"/>
      <c r="D280" s="87"/>
      <c r="E280" s="87"/>
      <c r="F280" s="87"/>
      <c r="G280" s="87"/>
      <c r="H280" s="87"/>
      <c r="I280" s="87"/>
    </row>
    <row r="281" spans="2:9" ht="14.25" hidden="1" customHeight="1" x14ac:dyDescent="0.25">
      <c r="B281" s="89"/>
      <c r="C281" s="87"/>
      <c r="D281" s="87"/>
      <c r="E281" s="87"/>
      <c r="F281" s="87"/>
      <c r="G281" s="87"/>
      <c r="H281" s="87"/>
      <c r="I281" s="87"/>
    </row>
    <row r="282" spans="2:9" ht="14.25" hidden="1" customHeight="1" x14ac:dyDescent="0.25">
      <c r="B282" s="89"/>
      <c r="C282" s="87"/>
      <c r="D282" s="87"/>
      <c r="E282" s="87"/>
      <c r="F282" s="87"/>
      <c r="G282" s="87"/>
      <c r="H282" s="87"/>
      <c r="I282" s="87"/>
    </row>
    <row r="283" spans="2:9" ht="14.25" hidden="1" customHeight="1" x14ac:dyDescent="0.25">
      <c r="B283" s="89"/>
      <c r="C283" s="87"/>
      <c r="D283" s="87"/>
      <c r="E283" s="87"/>
      <c r="F283" s="87"/>
      <c r="G283" s="87"/>
      <c r="H283" s="87"/>
      <c r="I283" s="87"/>
    </row>
    <row r="284" spans="2:9" ht="14.25" hidden="1" customHeight="1" x14ac:dyDescent="0.25">
      <c r="B284" s="89"/>
      <c r="C284" s="87"/>
      <c r="D284" s="87"/>
      <c r="E284" s="87"/>
      <c r="F284" s="87"/>
      <c r="G284" s="87"/>
      <c r="H284" s="87"/>
      <c r="I284" s="87"/>
    </row>
    <row r="285" spans="2:9" ht="14.25" hidden="1" customHeight="1" x14ac:dyDescent="0.25">
      <c r="B285" s="89"/>
      <c r="C285" s="87"/>
      <c r="D285" s="87"/>
      <c r="E285" s="87"/>
      <c r="F285" s="87"/>
      <c r="G285" s="87"/>
      <c r="H285" s="87"/>
      <c r="I285" s="87"/>
    </row>
    <row r="286" spans="2:9" ht="14.25" hidden="1" customHeight="1" x14ac:dyDescent="0.25">
      <c r="B286" s="89"/>
      <c r="C286" s="87"/>
      <c r="D286" s="87"/>
      <c r="E286" s="87"/>
      <c r="F286" s="87"/>
      <c r="G286" s="87"/>
      <c r="H286" s="87"/>
      <c r="I286" s="87"/>
    </row>
    <row r="287" spans="2:9" ht="14.25" hidden="1" customHeight="1" x14ac:dyDescent="0.25">
      <c r="B287" s="89"/>
      <c r="C287" s="87"/>
      <c r="D287" s="87"/>
      <c r="E287" s="87"/>
      <c r="F287" s="87"/>
      <c r="G287" s="87"/>
      <c r="H287" s="87"/>
      <c r="I287" s="87"/>
    </row>
    <row r="288" spans="2:9" ht="14.25" hidden="1" customHeight="1" x14ac:dyDescent="0.25">
      <c r="B288" s="89"/>
      <c r="C288" s="87"/>
      <c r="D288" s="87"/>
      <c r="E288" s="87"/>
      <c r="F288" s="87"/>
      <c r="G288" s="87"/>
      <c r="H288" s="87"/>
      <c r="I288" s="87"/>
    </row>
    <row r="289" spans="2:9" ht="14.25" hidden="1" customHeight="1" x14ac:dyDescent="0.25">
      <c r="B289" s="89"/>
      <c r="C289" s="87"/>
      <c r="D289" s="87"/>
      <c r="E289" s="87"/>
      <c r="F289" s="87"/>
      <c r="G289" s="87"/>
      <c r="H289" s="87"/>
      <c r="I289" s="87"/>
    </row>
    <row r="290" spans="2:9" ht="14.25" hidden="1" customHeight="1" x14ac:dyDescent="0.25">
      <c r="B290" s="89"/>
      <c r="C290" s="87"/>
      <c r="D290" s="87"/>
      <c r="E290" s="87"/>
      <c r="F290" s="87"/>
      <c r="G290" s="87"/>
      <c r="H290" s="87"/>
      <c r="I290" s="87"/>
    </row>
    <row r="291" spans="2:9" ht="14.25" hidden="1" customHeight="1" x14ac:dyDescent="0.25">
      <c r="B291" s="89"/>
      <c r="C291" s="87"/>
      <c r="D291" s="87"/>
      <c r="E291" s="87"/>
      <c r="F291" s="87"/>
      <c r="G291" s="87"/>
      <c r="H291" s="87"/>
      <c r="I291" s="87"/>
    </row>
    <row r="292" spans="2:9" ht="14.25" hidden="1" customHeight="1" x14ac:dyDescent="0.25">
      <c r="B292" s="89"/>
      <c r="C292" s="87"/>
      <c r="D292" s="87"/>
      <c r="E292" s="87"/>
      <c r="F292" s="87"/>
      <c r="G292" s="87"/>
      <c r="H292" s="87"/>
      <c r="I292" s="87"/>
    </row>
    <row r="293" spans="2:9" ht="14.25" hidden="1" customHeight="1" x14ac:dyDescent="0.25">
      <c r="B293" s="89"/>
      <c r="C293" s="87"/>
      <c r="D293" s="87"/>
      <c r="E293" s="87"/>
      <c r="F293" s="87"/>
      <c r="G293" s="87"/>
      <c r="H293" s="87"/>
      <c r="I293" s="87"/>
    </row>
    <row r="294" spans="2:9" ht="14.25" hidden="1" customHeight="1" x14ac:dyDescent="0.25">
      <c r="B294" s="89"/>
      <c r="C294" s="87"/>
      <c r="D294" s="87"/>
      <c r="E294" s="87"/>
      <c r="F294" s="87"/>
      <c r="G294" s="87"/>
      <c r="H294" s="87"/>
      <c r="I294" s="87"/>
    </row>
    <row r="295" spans="2:9" ht="14.25" hidden="1" customHeight="1" x14ac:dyDescent="0.25">
      <c r="B295" s="89"/>
      <c r="C295" s="87"/>
      <c r="D295" s="87"/>
      <c r="E295" s="87"/>
      <c r="F295" s="87"/>
      <c r="G295" s="87"/>
      <c r="H295" s="87"/>
      <c r="I295" s="87"/>
    </row>
    <row r="296" spans="2:9" ht="14.25" hidden="1" customHeight="1" x14ac:dyDescent="0.25">
      <c r="B296" s="89"/>
      <c r="C296" s="87"/>
      <c r="D296" s="87"/>
      <c r="E296" s="87"/>
      <c r="F296" s="87"/>
      <c r="G296" s="87"/>
      <c r="H296" s="87"/>
      <c r="I296" s="87"/>
    </row>
    <row r="297" spans="2:9" ht="14.25" hidden="1" customHeight="1" x14ac:dyDescent="0.25">
      <c r="B297" s="89"/>
      <c r="C297" s="87"/>
      <c r="D297" s="87"/>
      <c r="E297" s="87"/>
      <c r="F297" s="87"/>
      <c r="G297" s="87"/>
      <c r="H297" s="87"/>
      <c r="I297" s="87"/>
    </row>
    <row r="298" spans="2:9" ht="14.25" hidden="1" customHeight="1" x14ac:dyDescent="0.25">
      <c r="B298" s="89"/>
      <c r="C298" s="87"/>
      <c r="D298" s="87"/>
      <c r="E298" s="87"/>
      <c r="F298" s="87"/>
      <c r="G298" s="87"/>
      <c r="H298" s="87"/>
      <c r="I298" s="87"/>
    </row>
    <row r="299" spans="2:9" ht="14.25" hidden="1" customHeight="1" x14ac:dyDescent="0.25">
      <c r="B299" s="89"/>
      <c r="C299" s="87"/>
      <c r="D299" s="87"/>
      <c r="E299" s="87"/>
      <c r="F299" s="87"/>
      <c r="G299" s="87"/>
      <c r="H299" s="87"/>
      <c r="I299" s="87"/>
    </row>
    <row r="300" spans="2:9" ht="14.25" hidden="1" customHeight="1" x14ac:dyDescent="0.25">
      <c r="B300" s="89"/>
      <c r="C300" s="87"/>
      <c r="D300" s="87"/>
      <c r="E300" s="87"/>
      <c r="F300" s="87"/>
      <c r="G300" s="87"/>
      <c r="H300" s="87"/>
      <c r="I300" s="87"/>
    </row>
    <row r="301" spans="2:9" ht="14.25" hidden="1" customHeight="1" x14ac:dyDescent="0.25">
      <c r="B301" s="89"/>
      <c r="C301" s="87"/>
      <c r="D301" s="87"/>
      <c r="E301" s="87"/>
      <c r="F301" s="87"/>
      <c r="G301" s="87"/>
      <c r="H301" s="87"/>
      <c r="I301" s="87"/>
    </row>
    <row r="302" spans="2:9" ht="14.25" hidden="1" customHeight="1" x14ac:dyDescent="0.25">
      <c r="B302" s="89"/>
      <c r="C302" s="141"/>
      <c r="D302" s="124"/>
      <c r="E302" s="124"/>
      <c r="F302" s="125"/>
      <c r="G302" s="124"/>
      <c r="H302" s="124"/>
      <c r="I302" s="124"/>
    </row>
    <row r="303" spans="2:9" ht="14.25" hidden="1" customHeight="1" x14ac:dyDescent="0.25">
      <c r="B303" s="89"/>
      <c r="C303" s="142" t="s">
        <v>113</v>
      </c>
      <c r="D303" s="143"/>
      <c r="E303" s="129"/>
      <c r="F303" s="129"/>
      <c r="G303" s="129"/>
      <c r="H303" s="129"/>
      <c r="I303" s="129"/>
    </row>
    <row r="304" spans="2:9" ht="14.25" hidden="1" customHeight="1" x14ac:dyDescent="0.25">
      <c r="B304" s="89"/>
      <c r="C304" s="144" t="s">
        <v>88</v>
      </c>
      <c r="D304" s="145"/>
      <c r="E304" s="146"/>
      <c r="F304" s="147"/>
      <c r="G304" s="133"/>
      <c r="H304" s="133"/>
      <c r="I304" s="133"/>
    </row>
    <row r="305" spans="2:9" ht="14.25" hidden="1" customHeight="1" x14ac:dyDescent="0.25">
      <c r="B305" s="89"/>
      <c r="C305" s="148"/>
      <c r="D305" s="149"/>
      <c r="E305" s="149"/>
      <c r="F305" s="149"/>
      <c r="G305" s="149"/>
      <c r="H305" s="149"/>
      <c r="I305" s="149"/>
    </row>
    <row r="306" spans="2:9" ht="14.25" hidden="1" customHeight="1" x14ac:dyDescent="0.25">
      <c r="B306" s="89"/>
      <c r="C306" s="148"/>
      <c r="D306" s="149"/>
      <c r="E306" s="149"/>
      <c r="F306" s="149"/>
      <c r="G306" s="149"/>
      <c r="H306" s="149"/>
      <c r="I306" s="149"/>
    </row>
    <row r="307" spans="2:9" ht="14.25" hidden="1" customHeight="1" x14ac:dyDescent="0.25">
      <c r="B307" s="89"/>
      <c r="C307" s="148"/>
      <c r="D307" s="149"/>
      <c r="E307" s="149"/>
      <c r="F307" s="149"/>
      <c r="G307" s="149"/>
      <c r="H307" s="149"/>
      <c r="I307" s="149"/>
    </row>
    <row r="308" spans="2:9" ht="14.25" hidden="1" customHeight="1" x14ac:dyDescent="0.25">
      <c r="B308" s="89"/>
      <c r="C308" s="148"/>
      <c r="D308" s="149"/>
      <c r="E308" s="149"/>
      <c r="F308" s="149"/>
      <c r="G308" s="149"/>
      <c r="H308" s="149"/>
      <c r="I308" s="149"/>
    </row>
    <row r="309" spans="2:9" ht="14.25" hidden="1" customHeight="1" x14ac:dyDescent="0.25">
      <c r="B309" s="89"/>
      <c r="C309" s="148"/>
      <c r="D309" s="149"/>
      <c r="E309" s="149"/>
      <c r="F309" s="149"/>
      <c r="G309" s="149"/>
      <c r="H309" s="149"/>
      <c r="I309" s="149"/>
    </row>
    <row r="310" spans="2:9" ht="14.25" hidden="1" customHeight="1" x14ac:dyDescent="0.25">
      <c r="B310" s="89"/>
      <c r="C310" s="148"/>
      <c r="D310" s="149"/>
      <c r="E310" s="149"/>
      <c r="F310" s="149"/>
      <c r="G310" s="149"/>
      <c r="H310" s="149"/>
      <c r="I310" s="149"/>
    </row>
    <row r="311" spans="2:9" ht="14.25" hidden="1" customHeight="1" x14ac:dyDescent="0.25">
      <c r="B311" s="89"/>
      <c r="C311" s="148"/>
      <c r="D311" s="149"/>
      <c r="E311" s="149"/>
      <c r="F311" s="149"/>
      <c r="G311" s="149"/>
      <c r="H311" s="149"/>
      <c r="I311" s="149"/>
    </row>
    <row r="312" spans="2:9" ht="14.25" hidden="1" customHeight="1" x14ac:dyDescent="0.25">
      <c r="B312" s="89"/>
      <c r="C312" s="148"/>
      <c r="D312" s="149"/>
      <c r="E312" s="149"/>
      <c r="F312" s="149"/>
      <c r="G312" s="149"/>
      <c r="H312" s="149"/>
      <c r="I312" s="149"/>
    </row>
    <row r="313" spans="2:9" ht="14.25" hidden="1" customHeight="1" x14ac:dyDescent="0.25">
      <c r="B313" s="89"/>
      <c r="C313" s="148"/>
      <c r="D313" s="149"/>
      <c r="E313" s="149"/>
      <c r="F313" s="149"/>
      <c r="G313" s="149"/>
      <c r="H313" s="149"/>
      <c r="I313" s="149"/>
    </row>
    <row r="314" spans="2:9" ht="14.25" hidden="1" customHeight="1" x14ac:dyDescent="0.25">
      <c r="B314" s="89"/>
      <c r="C314" s="148"/>
      <c r="D314" s="149"/>
      <c r="E314" s="149"/>
      <c r="F314" s="149"/>
      <c r="G314" s="149"/>
      <c r="H314" s="149"/>
      <c r="I314" s="149"/>
    </row>
    <row r="315" spans="2:9" ht="14.25" hidden="1" customHeight="1" x14ac:dyDescent="0.25">
      <c r="B315" s="89"/>
      <c r="C315" s="148"/>
      <c r="D315" s="149"/>
      <c r="E315" s="149"/>
      <c r="F315" s="149"/>
      <c r="G315" s="149"/>
      <c r="H315" s="149"/>
      <c r="I315" s="149"/>
    </row>
    <row r="316" spans="2:9" ht="14.25" hidden="1" customHeight="1" x14ac:dyDescent="0.25">
      <c r="B316" s="89"/>
      <c r="C316" s="148"/>
      <c r="D316" s="149"/>
      <c r="E316" s="149"/>
      <c r="F316" s="149"/>
      <c r="G316" s="149"/>
      <c r="H316" s="149"/>
      <c r="I316" s="149"/>
    </row>
    <row r="317" spans="2:9" ht="14.25" hidden="1" customHeight="1" x14ac:dyDescent="0.25">
      <c r="B317" s="89"/>
      <c r="C317" s="148"/>
      <c r="D317" s="149"/>
      <c r="E317" s="149"/>
      <c r="F317" s="149"/>
      <c r="G317" s="149"/>
      <c r="H317" s="149"/>
      <c r="I317" s="149"/>
    </row>
    <row r="318" spans="2:9" ht="14.25" hidden="1" customHeight="1" x14ac:dyDescent="0.25">
      <c r="B318" s="89"/>
      <c r="C318" s="148"/>
      <c r="D318" s="149"/>
      <c r="E318" s="149"/>
      <c r="F318" s="149"/>
      <c r="G318" s="149"/>
      <c r="H318" s="149"/>
      <c r="I318" s="149"/>
    </row>
    <row r="319" spans="2:9" ht="14.25" hidden="1" customHeight="1" x14ac:dyDescent="0.25">
      <c r="B319" s="89"/>
      <c r="C319" s="148"/>
      <c r="D319" s="149"/>
      <c r="E319" s="149"/>
      <c r="F319" s="149"/>
      <c r="G319" s="149"/>
      <c r="H319" s="149"/>
      <c r="I319" s="149"/>
    </row>
    <row r="320" spans="2:9" ht="14.25" hidden="1" customHeight="1" x14ac:dyDescent="0.25">
      <c r="B320" s="89"/>
      <c r="C320" s="148"/>
      <c r="D320" s="149"/>
      <c r="E320" s="149"/>
      <c r="F320" s="149"/>
      <c r="G320" s="149"/>
      <c r="H320" s="149"/>
      <c r="I320" s="149"/>
    </row>
    <row r="321" spans="2:9" ht="14.25" hidden="1" customHeight="1" x14ac:dyDescent="0.25">
      <c r="B321" s="89"/>
      <c r="C321" s="148"/>
      <c r="D321" s="149"/>
      <c r="E321" s="149"/>
      <c r="F321" s="149"/>
      <c r="G321" s="149"/>
      <c r="H321" s="149"/>
      <c r="I321" s="149"/>
    </row>
    <row r="322" spans="2:9" ht="14.25" hidden="1" customHeight="1" x14ac:dyDescent="0.25">
      <c r="B322" s="89"/>
      <c r="C322" s="148"/>
      <c r="D322" s="149"/>
      <c r="E322" s="149"/>
      <c r="F322" s="149"/>
      <c r="G322" s="149"/>
      <c r="H322" s="149"/>
      <c r="I322" s="149"/>
    </row>
    <row r="323" spans="2:9" ht="14.25" hidden="1" customHeight="1" x14ac:dyDescent="0.25">
      <c r="B323" s="89"/>
      <c r="C323" s="148"/>
      <c r="D323" s="149"/>
      <c r="E323" s="149"/>
      <c r="F323" s="149"/>
      <c r="G323" s="149"/>
      <c r="H323" s="149"/>
      <c r="I323" s="149"/>
    </row>
    <row r="324" spans="2:9" ht="14.25" hidden="1" customHeight="1" x14ac:dyDescent="0.25">
      <c r="B324" s="89"/>
      <c r="C324" s="148"/>
      <c r="D324" s="149"/>
      <c r="E324" s="149"/>
      <c r="F324" s="149"/>
      <c r="G324" s="149"/>
      <c r="H324" s="149"/>
      <c r="I324" s="149"/>
    </row>
    <row r="325" spans="2:9" ht="14.25" hidden="1" customHeight="1" x14ac:dyDescent="0.25">
      <c r="B325" s="89"/>
      <c r="C325" s="148"/>
      <c r="D325" s="149"/>
      <c r="E325" s="149"/>
      <c r="F325" s="149"/>
      <c r="G325" s="149"/>
      <c r="H325" s="149"/>
      <c r="I325" s="149"/>
    </row>
    <row r="326" spans="2:9" ht="14.25" hidden="1" customHeight="1" x14ac:dyDescent="0.25">
      <c r="B326" s="89"/>
      <c r="C326" s="150"/>
      <c r="D326" s="151"/>
      <c r="E326" s="151"/>
      <c r="F326" s="151"/>
      <c r="G326" s="151"/>
      <c r="H326" s="151"/>
      <c r="I326" s="151"/>
    </row>
    <row r="327" spans="2:9" ht="14.25" hidden="1" customHeight="1" thickBot="1" x14ac:dyDescent="0.3">
      <c r="C327" s="120"/>
      <c r="D327" s="121"/>
      <c r="E327" s="121"/>
      <c r="F327" s="122"/>
      <c r="G327" s="121"/>
      <c r="H327" s="121"/>
      <c r="I327" s="121"/>
    </row>
    <row r="328" spans="2:9" ht="14.25" hidden="1" customHeight="1" x14ac:dyDescent="0.25">
      <c r="C328" s="123"/>
      <c r="D328" s="124"/>
      <c r="E328" s="124"/>
      <c r="F328" s="125"/>
      <c r="G328" s="124"/>
      <c r="H328" s="124"/>
      <c r="I328" s="124"/>
    </row>
    <row r="329" spans="2:9" ht="14.25" hidden="1" customHeight="1" x14ac:dyDescent="0.25"/>
    <row r="330" spans="2:9" ht="14.25" hidden="1" customHeight="1" x14ac:dyDescent="0.25"/>
    <row r="331" spans="2:9" ht="14.25" hidden="1" customHeight="1" x14ac:dyDescent="0.25"/>
    <row r="332" spans="2:9" ht="14.25" hidden="1" customHeight="1" x14ac:dyDescent="0.25"/>
    <row r="333" spans="2:9" ht="14.25" hidden="1" customHeight="1" x14ac:dyDescent="0.25"/>
    <row r="334" spans="2:9" ht="14.25" hidden="1" customHeight="1" x14ac:dyDescent="0.25"/>
    <row r="335" spans="2:9" ht="14.25" hidden="1" customHeight="1" x14ac:dyDescent="0.25"/>
    <row r="336" spans="2:9" ht="14.25" hidden="1" customHeight="1" x14ac:dyDescent="0.25"/>
    <row r="337" ht="14.25" hidden="1" customHeight="1" x14ac:dyDescent="0.25"/>
    <row r="338" ht="14.25" hidden="1" customHeight="1" x14ac:dyDescent="0.25"/>
    <row r="339" ht="14.25" hidden="1" customHeight="1" x14ac:dyDescent="0.25"/>
    <row r="340" ht="14.25" hidden="1" customHeight="1" x14ac:dyDescent="0.25"/>
    <row r="341" ht="14.25" hidden="1" customHeight="1" x14ac:dyDescent="0.25"/>
    <row r="342" ht="14.25" hidden="1" customHeight="1" x14ac:dyDescent="0.25"/>
    <row r="343" ht="14.25" hidden="1" customHeight="1" x14ac:dyDescent="0.25"/>
    <row r="344" ht="14.25" hidden="1" customHeight="1" x14ac:dyDescent="0.25"/>
    <row r="345" ht="14.25" hidden="1" customHeight="1" x14ac:dyDescent="0.25"/>
    <row r="346" ht="14.25" hidden="1" customHeight="1" x14ac:dyDescent="0.25"/>
    <row r="347" ht="14.25" hidden="1" customHeight="1" x14ac:dyDescent="0.25"/>
    <row r="348" ht="14.25" hidden="1" customHeight="1" x14ac:dyDescent="0.25"/>
    <row r="349" ht="14.25" hidden="1" customHeight="1" x14ac:dyDescent="0.25"/>
    <row r="350" ht="14.25" hidden="1" customHeight="1" x14ac:dyDescent="0.25"/>
    <row r="351" ht="14.25" hidden="1" customHeight="1" x14ac:dyDescent="0.25"/>
    <row r="352" ht="14.25" hidden="1" customHeight="1" x14ac:dyDescent="0.25"/>
    <row r="353" ht="14.25" hidden="1" customHeight="1" x14ac:dyDescent="0.25"/>
    <row r="354" ht="14.25" hidden="1" customHeight="1" x14ac:dyDescent="0.25"/>
    <row r="355" ht="14.25" hidden="1" customHeight="1" x14ac:dyDescent="0.25"/>
    <row r="356" ht="14.25" hidden="1" customHeight="1" x14ac:dyDescent="0.25"/>
    <row r="357" ht="14.25" hidden="1" customHeight="1" x14ac:dyDescent="0.25"/>
    <row r="358" ht="14.25" hidden="1" customHeight="1" x14ac:dyDescent="0.25"/>
    <row r="359" ht="14.25" hidden="1" customHeight="1" x14ac:dyDescent="0.25"/>
    <row r="360" ht="14.25" hidden="1" customHeight="1" x14ac:dyDescent="0.25"/>
    <row r="361" ht="14.25" hidden="1" customHeight="1" x14ac:dyDescent="0.25"/>
    <row r="362" ht="14.25" hidden="1" customHeight="1" x14ac:dyDescent="0.25"/>
    <row r="363" ht="14.25" hidden="1" customHeight="1" x14ac:dyDescent="0.25"/>
    <row r="364" ht="14.25" hidden="1" customHeight="1" x14ac:dyDescent="0.25"/>
    <row r="365" ht="14.25" hidden="1" customHeight="1" x14ac:dyDescent="0.25"/>
    <row r="366" ht="14.25" hidden="1" customHeight="1" x14ac:dyDescent="0.25"/>
    <row r="367" ht="14.25" hidden="1" customHeight="1" x14ac:dyDescent="0.25"/>
    <row r="368" ht="14.25" hidden="1" customHeight="1" x14ac:dyDescent="0.25"/>
    <row r="369" ht="14.25" hidden="1" customHeight="1" x14ac:dyDescent="0.25"/>
    <row r="370" ht="14.25" hidden="1" customHeight="1" x14ac:dyDescent="0.25"/>
    <row r="371" ht="14.25" hidden="1" customHeight="1" x14ac:dyDescent="0.25"/>
    <row r="372" ht="14.25" hidden="1" customHeight="1" x14ac:dyDescent="0.25"/>
    <row r="373" ht="14.25" hidden="1" customHeight="1" x14ac:dyDescent="0.25"/>
    <row r="374" ht="14.25" hidden="1" customHeight="1" x14ac:dyDescent="0.25"/>
    <row r="375" ht="14.25" hidden="1" customHeight="1" x14ac:dyDescent="0.25"/>
    <row r="376" ht="14.25" hidden="1" customHeight="1" x14ac:dyDescent="0.25"/>
    <row r="377" ht="14.25" hidden="1" customHeight="1" x14ac:dyDescent="0.25"/>
    <row r="378" ht="14.25" hidden="1" customHeight="1" x14ac:dyDescent="0.25"/>
    <row r="379" ht="14.25" hidden="1" customHeight="1" x14ac:dyDescent="0.25"/>
    <row r="380" ht="14.25" hidden="1" customHeight="1" x14ac:dyDescent="0.25"/>
    <row r="381" ht="14.25" hidden="1" customHeight="1" x14ac:dyDescent="0.25"/>
    <row r="382" ht="14.25" hidden="1" customHeight="1" x14ac:dyDescent="0.25"/>
    <row r="383" ht="14.25" hidden="1" customHeight="1" x14ac:dyDescent="0.25"/>
    <row r="384" ht="14.25" hidden="1" customHeight="1" x14ac:dyDescent="0.25"/>
    <row r="385" ht="14.25" hidden="1" customHeight="1" x14ac:dyDescent="0.25"/>
    <row r="386" ht="14.25" hidden="1" customHeight="1" x14ac:dyDescent="0.25"/>
    <row r="387" ht="14.25" hidden="1" customHeight="1" x14ac:dyDescent="0.25"/>
    <row r="388" ht="14.25" hidden="1" customHeight="1" x14ac:dyDescent="0.25"/>
    <row r="389" ht="14.25" hidden="1" customHeight="1" x14ac:dyDescent="0.25"/>
    <row r="390" ht="14.25" hidden="1" customHeight="1" x14ac:dyDescent="0.25"/>
    <row r="391" ht="14.25" hidden="1" customHeight="1" x14ac:dyDescent="0.25"/>
    <row r="392" ht="14.25" hidden="1" customHeight="1" x14ac:dyDescent="0.25"/>
    <row r="393" ht="14.25" hidden="1" customHeight="1" x14ac:dyDescent="0.25"/>
    <row r="394" ht="14.25" hidden="1" customHeight="1" x14ac:dyDescent="0.25"/>
    <row r="395" ht="14.25" hidden="1" customHeight="1" x14ac:dyDescent="0.25"/>
    <row r="396" ht="14.25" hidden="1" customHeight="1" x14ac:dyDescent="0.25"/>
    <row r="397" ht="14.25" hidden="1" customHeight="1" x14ac:dyDescent="0.25"/>
    <row r="398" ht="14.25" hidden="1" customHeight="1" x14ac:dyDescent="0.25"/>
    <row r="399" ht="14.25" hidden="1" customHeight="1" x14ac:dyDescent="0.25"/>
    <row r="400" ht="14.25" hidden="1" customHeight="1" x14ac:dyDescent="0.25"/>
    <row r="401" ht="14.25" hidden="1" customHeight="1" x14ac:dyDescent="0.25"/>
    <row r="402" ht="14.25" hidden="1" customHeight="1" x14ac:dyDescent="0.25"/>
    <row r="403" ht="14.25" hidden="1" customHeight="1" x14ac:dyDescent="0.25"/>
    <row r="404" ht="14.25" hidden="1" customHeight="1" x14ac:dyDescent="0.25"/>
    <row r="405" ht="14.25" hidden="1" customHeight="1" x14ac:dyDescent="0.25"/>
    <row r="406" ht="14.25" hidden="1" customHeight="1" x14ac:dyDescent="0.25"/>
    <row r="407" ht="14.25" hidden="1" customHeight="1" x14ac:dyDescent="0.25"/>
    <row r="408" ht="14.25" hidden="1" customHeight="1" x14ac:dyDescent="0.25"/>
    <row r="409" ht="14.25" hidden="1" customHeight="1" x14ac:dyDescent="0.25"/>
    <row r="410" ht="14.25" hidden="1" customHeight="1" x14ac:dyDescent="0.25"/>
    <row r="411" ht="14.25" hidden="1" customHeight="1" x14ac:dyDescent="0.25"/>
    <row r="412" ht="14.25" hidden="1" customHeight="1" x14ac:dyDescent="0.25"/>
    <row r="413" ht="14.25" hidden="1" customHeight="1" x14ac:dyDescent="0.25"/>
    <row r="414" ht="14.25" hidden="1" customHeight="1" x14ac:dyDescent="0.25"/>
    <row r="415" ht="14.25" hidden="1" customHeight="1" x14ac:dyDescent="0.25"/>
    <row r="416" ht="14.25" hidden="1" customHeight="1" x14ac:dyDescent="0.25"/>
    <row r="417" ht="14.25" hidden="1" customHeight="1" x14ac:dyDescent="0.25"/>
    <row r="418" ht="14.25" hidden="1" customHeight="1" x14ac:dyDescent="0.25"/>
    <row r="419" ht="14.25" hidden="1" customHeight="1" x14ac:dyDescent="0.25"/>
    <row r="420" ht="14.25" hidden="1" customHeight="1" x14ac:dyDescent="0.25"/>
    <row r="421" ht="14.25" hidden="1" customHeight="1" x14ac:dyDescent="0.25"/>
    <row r="422" ht="14.25" hidden="1" customHeight="1" x14ac:dyDescent="0.25"/>
    <row r="423" ht="14.25" hidden="1" customHeight="1" x14ac:dyDescent="0.25"/>
    <row r="424" ht="14.25" hidden="1" customHeight="1" x14ac:dyDescent="0.25"/>
    <row r="425" ht="14.25" hidden="1" customHeight="1" x14ac:dyDescent="0.25"/>
    <row r="426" ht="14.25" hidden="1" customHeight="1" x14ac:dyDescent="0.25"/>
    <row r="427" ht="14.25" hidden="1" customHeight="1" x14ac:dyDescent="0.25"/>
    <row r="428" ht="14.25" hidden="1" customHeight="1" x14ac:dyDescent="0.25"/>
    <row r="429" ht="14.25" hidden="1" customHeight="1" x14ac:dyDescent="0.25"/>
    <row r="430" ht="14.25" hidden="1" customHeight="1" x14ac:dyDescent="0.25"/>
    <row r="431" ht="14.25" hidden="1" customHeight="1" x14ac:dyDescent="0.25"/>
    <row r="432" ht="14.25" hidden="1" customHeight="1" x14ac:dyDescent="0.25"/>
    <row r="433" ht="14.25" hidden="1" customHeight="1" x14ac:dyDescent="0.25"/>
    <row r="434" ht="14.25" hidden="1" customHeight="1" x14ac:dyDescent="0.25"/>
    <row r="435" ht="14.25" hidden="1" customHeight="1" x14ac:dyDescent="0.25"/>
    <row r="436" ht="14.25" hidden="1" customHeight="1" x14ac:dyDescent="0.25"/>
    <row r="437" ht="14.25" hidden="1" customHeight="1" x14ac:dyDescent="0.25"/>
    <row r="438" ht="14.25" hidden="1" customHeight="1" x14ac:dyDescent="0.25"/>
    <row r="439" ht="14.25" hidden="1" customHeight="1" x14ac:dyDescent="0.25"/>
    <row r="440" ht="14.25" hidden="1" customHeight="1" x14ac:dyDescent="0.25"/>
    <row r="441" ht="14.25" hidden="1" customHeight="1" x14ac:dyDescent="0.25"/>
    <row r="442" ht="14.25" hidden="1" customHeight="1" x14ac:dyDescent="0.25"/>
    <row r="443" ht="14.25" hidden="1" customHeight="1" x14ac:dyDescent="0.25"/>
    <row r="444" ht="14.25" hidden="1" customHeight="1" x14ac:dyDescent="0.25"/>
    <row r="445" ht="14.25" hidden="1" customHeight="1" x14ac:dyDescent="0.25"/>
    <row r="446" ht="14.25" hidden="1" customHeight="1" x14ac:dyDescent="0.25"/>
    <row r="447" ht="14.25" hidden="1" customHeight="1" x14ac:dyDescent="0.25"/>
    <row r="448" ht="14.25" hidden="1" customHeight="1" x14ac:dyDescent="0.25"/>
    <row r="449" ht="14.25" hidden="1" customHeight="1" x14ac:dyDescent="0.25"/>
    <row r="450" ht="14.25" hidden="1" customHeight="1" x14ac:dyDescent="0.25"/>
    <row r="451" ht="14.25" hidden="1" customHeight="1" x14ac:dyDescent="0.25"/>
    <row r="452" ht="14.25" hidden="1" customHeight="1" x14ac:dyDescent="0.25"/>
    <row r="453" ht="14.25" hidden="1" customHeight="1" x14ac:dyDescent="0.25"/>
    <row r="454" ht="14.25" hidden="1" customHeight="1" x14ac:dyDescent="0.25"/>
    <row r="455" ht="14.25" hidden="1" customHeight="1" x14ac:dyDescent="0.25"/>
    <row r="456" ht="14.25" hidden="1" customHeight="1" x14ac:dyDescent="0.25"/>
    <row r="457" ht="14.25" hidden="1" customHeight="1" x14ac:dyDescent="0.25"/>
    <row r="458" ht="14.25" hidden="1" customHeight="1" x14ac:dyDescent="0.25"/>
    <row r="459" ht="14.25" hidden="1" customHeight="1" x14ac:dyDescent="0.25"/>
    <row r="460" ht="14.25" hidden="1" customHeight="1" x14ac:dyDescent="0.25"/>
    <row r="461" ht="14.25" hidden="1" customHeight="1" x14ac:dyDescent="0.25"/>
    <row r="462" ht="14.25" hidden="1" customHeight="1" x14ac:dyDescent="0.25"/>
    <row r="463" ht="14.25" hidden="1" customHeight="1" x14ac:dyDescent="0.25"/>
    <row r="464" ht="14.25" hidden="1" customHeight="1" x14ac:dyDescent="0.25"/>
    <row r="465" ht="14.25" hidden="1" customHeight="1" x14ac:dyDescent="0.25"/>
    <row r="466" ht="14.25" hidden="1" customHeight="1" x14ac:dyDescent="0.25"/>
    <row r="467" ht="14.25" hidden="1" customHeight="1" x14ac:dyDescent="0.25"/>
    <row r="468" ht="14.25" hidden="1" customHeight="1" x14ac:dyDescent="0.25"/>
    <row r="469" ht="14.25" hidden="1" customHeight="1" x14ac:dyDescent="0.25"/>
    <row r="470" ht="14.25" hidden="1" customHeight="1" x14ac:dyDescent="0.25"/>
    <row r="471" ht="14.25" hidden="1" customHeight="1" x14ac:dyDescent="0.25"/>
    <row r="472" ht="14.25" hidden="1" customHeight="1" x14ac:dyDescent="0.25"/>
    <row r="473" ht="14.25" hidden="1" customHeight="1" x14ac:dyDescent="0.25"/>
    <row r="474" ht="14.25" hidden="1" customHeight="1" x14ac:dyDescent="0.25"/>
    <row r="475" ht="14.25" hidden="1" customHeight="1" x14ac:dyDescent="0.25"/>
    <row r="476" ht="14.25" hidden="1" customHeight="1" x14ac:dyDescent="0.25"/>
    <row r="477" ht="14.25" hidden="1" customHeight="1" x14ac:dyDescent="0.25"/>
    <row r="478" ht="14.25" hidden="1" customHeight="1" x14ac:dyDescent="0.25"/>
    <row r="479" ht="14.25" hidden="1" customHeight="1" x14ac:dyDescent="0.25"/>
    <row r="480" ht="14.25" hidden="1" customHeight="1" x14ac:dyDescent="0.25"/>
    <row r="481" ht="14.25" hidden="1" customHeight="1" x14ac:dyDescent="0.25"/>
    <row r="482" ht="14.25" hidden="1" customHeight="1" x14ac:dyDescent="0.25"/>
    <row r="483" ht="14.25" hidden="1" customHeight="1" x14ac:dyDescent="0.25"/>
    <row r="484" ht="14.25" hidden="1" customHeight="1" x14ac:dyDescent="0.25"/>
    <row r="485" ht="14.25" hidden="1" customHeight="1" x14ac:dyDescent="0.25"/>
    <row r="486" ht="14.25" hidden="1" customHeight="1" x14ac:dyDescent="0.25"/>
    <row r="487" ht="14.25" hidden="1" customHeight="1" x14ac:dyDescent="0.25"/>
    <row r="488" ht="14.25" hidden="1" customHeight="1" x14ac:dyDescent="0.25"/>
    <row r="489" ht="14.25" hidden="1" customHeight="1" x14ac:dyDescent="0.25"/>
    <row r="490" ht="14.25" hidden="1" customHeight="1" x14ac:dyDescent="0.25"/>
    <row r="491" ht="14.25" hidden="1" customHeight="1" x14ac:dyDescent="0.25"/>
    <row r="492" ht="14.25" hidden="1" customHeight="1" x14ac:dyDescent="0.25"/>
    <row r="493" ht="14.25" hidden="1" customHeight="1" x14ac:dyDescent="0.25"/>
    <row r="494" ht="14.25" hidden="1" customHeight="1" x14ac:dyDescent="0.25"/>
    <row r="495" ht="14.25" hidden="1" customHeight="1" x14ac:dyDescent="0.25"/>
    <row r="496" ht="14.25" hidden="1" customHeight="1" x14ac:dyDescent="0.25"/>
    <row r="497" ht="14.25" hidden="1" customHeight="1" x14ac:dyDescent="0.25"/>
    <row r="498" ht="14.25" hidden="1" customHeight="1" x14ac:dyDescent="0.25"/>
    <row r="499" ht="14.25" hidden="1" customHeight="1" x14ac:dyDescent="0.25"/>
    <row r="500" ht="14.25" hidden="1" customHeight="1" x14ac:dyDescent="0.25"/>
    <row r="501" ht="14.25" hidden="1" customHeight="1" x14ac:dyDescent="0.25"/>
    <row r="502" ht="14.25" hidden="1" customHeight="1" x14ac:dyDescent="0.25"/>
    <row r="503" ht="14.25" hidden="1" customHeight="1" x14ac:dyDescent="0.25"/>
    <row r="504" ht="14.25" hidden="1" customHeight="1" x14ac:dyDescent="0.25"/>
    <row r="505" ht="14.25" hidden="1" customHeight="1" x14ac:dyDescent="0.25"/>
    <row r="506" ht="14.25" hidden="1" customHeight="1" x14ac:dyDescent="0.25"/>
    <row r="507" ht="14.25" hidden="1" customHeight="1" x14ac:dyDescent="0.25"/>
    <row r="508" ht="14.25" hidden="1" customHeight="1" x14ac:dyDescent="0.25"/>
    <row r="509" ht="14.25" hidden="1" customHeight="1" x14ac:dyDescent="0.25"/>
    <row r="510" ht="14.25" hidden="1" customHeight="1" x14ac:dyDescent="0.25"/>
    <row r="511" ht="14.25" hidden="1" customHeight="1" x14ac:dyDescent="0.25"/>
    <row r="512" ht="14.25" hidden="1" customHeight="1" x14ac:dyDescent="0.25"/>
    <row r="513" ht="14.25" hidden="1" customHeight="1" x14ac:dyDescent="0.25"/>
    <row r="514" ht="14.25" hidden="1" customHeight="1" x14ac:dyDescent="0.25"/>
    <row r="515" ht="14.25" hidden="1" customHeight="1" x14ac:dyDescent="0.25"/>
    <row r="516" ht="14.25" hidden="1" customHeight="1" x14ac:dyDescent="0.25"/>
    <row r="517" ht="14.25" hidden="1" customHeight="1" x14ac:dyDescent="0.25"/>
    <row r="518" ht="14.25" hidden="1" customHeight="1" x14ac:dyDescent="0.25"/>
    <row r="519" ht="14.25" hidden="1" customHeight="1" x14ac:dyDescent="0.25"/>
    <row r="520" ht="14.25" hidden="1" customHeight="1" x14ac:dyDescent="0.25"/>
    <row r="521" ht="14.25" hidden="1" customHeight="1" x14ac:dyDescent="0.25"/>
    <row r="522" ht="14.25" hidden="1" customHeight="1" x14ac:dyDescent="0.25"/>
    <row r="523" ht="14.25" hidden="1" customHeight="1" x14ac:dyDescent="0.25"/>
    <row r="524" ht="14.25" hidden="1" customHeight="1" x14ac:dyDescent="0.25"/>
    <row r="525" ht="14.25" hidden="1" customHeight="1" x14ac:dyDescent="0.25"/>
    <row r="526" ht="14.25" hidden="1" customHeight="1" x14ac:dyDescent="0.25"/>
    <row r="527" ht="14.25" hidden="1" customHeight="1" x14ac:dyDescent="0.25"/>
    <row r="528" ht="14.25" hidden="1" customHeight="1" x14ac:dyDescent="0.25"/>
    <row r="529" ht="14.25" hidden="1" customHeight="1" x14ac:dyDescent="0.25"/>
    <row r="530" ht="14.25" hidden="1" customHeight="1" x14ac:dyDescent="0.25"/>
    <row r="531" ht="14.25" hidden="1" customHeight="1" x14ac:dyDescent="0.25"/>
    <row r="532" ht="14.25" hidden="1" customHeight="1" x14ac:dyDescent="0.25"/>
    <row r="533" ht="14.25" hidden="1" customHeight="1" x14ac:dyDescent="0.25"/>
    <row r="534" ht="14.25" hidden="1" customHeight="1" x14ac:dyDescent="0.25"/>
    <row r="535" ht="14.25" hidden="1" customHeight="1" x14ac:dyDescent="0.25"/>
    <row r="536" ht="14.25" hidden="1" customHeight="1" x14ac:dyDescent="0.25"/>
    <row r="537" ht="14.25" hidden="1" customHeight="1" x14ac:dyDescent="0.25"/>
    <row r="538" ht="14.25" hidden="1" customHeight="1" x14ac:dyDescent="0.25"/>
    <row r="539" ht="14.25" hidden="1" customHeight="1" x14ac:dyDescent="0.25"/>
    <row r="540" ht="14.25" hidden="1" customHeight="1" x14ac:dyDescent="0.25"/>
    <row r="541" ht="14.25" hidden="1" customHeight="1" x14ac:dyDescent="0.25"/>
    <row r="542" ht="14.25" hidden="1" customHeight="1" x14ac:dyDescent="0.25"/>
    <row r="543" ht="14.25" hidden="1" customHeight="1" x14ac:dyDescent="0.25"/>
    <row r="544" ht="14.25" hidden="1" customHeight="1" x14ac:dyDescent="0.25"/>
    <row r="545" ht="14.25" hidden="1" customHeight="1" x14ac:dyDescent="0.25"/>
    <row r="546" ht="14.25" hidden="1" customHeight="1" x14ac:dyDescent="0.25"/>
    <row r="547" ht="14.25" hidden="1" customHeight="1" x14ac:dyDescent="0.25"/>
    <row r="548" ht="14.25" hidden="1" customHeight="1" x14ac:dyDescent="0.25"/>
    <row r="549" ht="14.25" hidden="1" customHeight="1" x14ac:dyDescent="0.25"/>
    <row r="550" ht="14.25" hidden="1" customHeight="1" x14ac:dyDescent="0.25"/>
    <row r="551" ht="14.25" hidden="1" customHeight="1" x14ac:dyDescent="0.25"/>
    <row r="552" ht="14.25" hidden="1" customHeight="1" x14ac:dyDescent="0.25"/>
    <row r="553" ht="14.25" hidden="1" customHeight="1" x14ac:dyDescent="0.25"/>
    <row r="554" ht="14.25" hidden="1" customHeight="1" x14ac:dyDescent="0.25"/>
    <row r="555" ht="14.25" hidden="1" customHeight="1" x14ac:dyDescent="0.25"/>
    <row r="556" ht="14.25" hidden="1" customHeight="1" x14ac:dyDescent="0.25"/>
    <row r="557" ht="14.25" hidden="1" customHeight="1" x14ac:dyDescent="0.25"/>
    <row r="558" ht="14.25" hidden="1" customHeight="1" x14ac:dyDescent="0.25"/>
    <row r="559" ht="14.25" hidden="1" customHeight="1" x14ac:dyDescent="0.25"/>
    <row r="560" ht="14.25" hidden="1" customHeight="1" x14ac:dyDescent="0.25"/>
    <row r="561" ht="14.25" hidden="1" customHeight="1" x14ac:dyDescent="0.25"/>
    <row r="562" ht="14.25" hidden="1" customHeight="1" x14ac:dyDescent="0.25"/>
    <row r="563" ht="14.25" hidden="1" customHeight="1" x14ac:dyDescent="0.25"/>
    <row r="564" ht="14.25" hidden="1" customHeight="1" x14ac:dyDescent="0.25"/>
    <row r="565" ht="14.25" hidden="1" customHeight="1" x14ac:dyDescent="0.25"/>
    <row r="566" ht="14.25" hidden="1" customHeight="1" x14ac:dyDescent="0.25"/>
    <row r="567" ht="14.25" hidden="1" customHeight="1" x14ac:dyDescent="0.25"/>
    <row r="568" ht="14.25" hidden="1" customHeight="1" x14ac:dyDescent="0.25"/>
    <row r="569" ht="14.25" hidden="1" customHeight="1" x14ac:dyDescent="0.25"/>
    <row r="570" ht="14.25" hidden="1" customHeight="1" x14ac:dyDescent="0.25"/>
    <row r="571" ht="14.25" hidden="1" customHeight="1" x14ac:dyDescent="0.25"/>
    <row r="572" ht="14.25" hidden="1" customHeight="1" x14ac:dyDescent="0.25"/>
    <row r="573" ht="14.25" hidden="1" customHeight="1" x14ac:dyDescent="0.25"/>
    <row r="574" ht="14.25" hidden="1" customHeight="1" x14ac:dyDescent="0.25"/>
    <row r="575" ht="14.25" hidden="1" customHeight="1" x14ac:dyDescent="0.25"/>
    <row r="576" ht="14.25" hidden="1" customHeight="1" x14ac:dyDescent="0.25"/>
    <row r="577" ht="14.25" hidden="1" customHeight="1" x14ac:dyDescent="0.25"/>
    <row r="578" ht="14.25" hidden="1" customHeight="1" x14ac:dyDescent="0.25"/>
    <row r="579" ht="14.25" hidden="1" customHeight="1" x14ac:dyDescent="0.25"/>
    <row r="580" ht="14.25" hidden="1" customHeight="1" x14ac:dyDescent="0.25"/>
    <row r="581" ht="14.25" hidden="1" customHeight="1" x14ac:dyDescent="0.25"/>
    <row r="582" ht="14.25" hidden="1" customHeight="1" x14ac:dyDescent="0.25"/>
    <row r="583" ht="14.25" hidden="1" customHeight="1" x14ac:dyDescent="0.25"/>
    <row r="584" ht="14.25" hidden="1" customHeight="1" x14ac:dyDescent="0.25"/>
    <row r="585" ht="14.25" hidden="1" customHeight="1" x14ac:dyDescent="0.25"/>
    <row r="586" ht="14.25" hidden="1" customHeight="1" x14ac:dyDescent="0.25"/>
    <row r="587" ht="14.25" hidden="1" customHeight="1" x14ac:dyDescent="0.25"/>
    <row r="588" ht="14.25" hidden="1" customHeight="1" x14ac:dyDescent="0.25"/>
    <row r="589" ht="14.25" hidden="1" customHeight="1" x14ac:dyDescent="0.25"/>
    <row r="590" ht="14.25" hidden="1" customHeight="1" x14ac:dyDescent="0.25"/>
    <row r="591" ht="14.25" hidden="1" customHeight="1" x14ac:dyDescent="0.25"/>
    <row r="592" ht="14.25" hidden="1" customHeight="1" x14ac:dyDescent="0.25"/>
    <row r="593" ht="14.25" hidden="1" customHeight="1" x14ac:dyDescent="0.25"/>
    <row r="594" ht="14.25" hidden="1" customHeight="1" x14ac:dyDescent="0.25"/>
    <row r="595" ht="14.25" hidden="1" customHeight="1" x14ac:dyDescent="0.25"/>
    <row r="596" ht="14.25" hidden="1" customHeight="1" x14ac:dyDescent="0.25"/>
    <row r="597" ht="14.25" hidden="1" customHeight="1" x14ac:dyDescent="0.25"/>
    <row r="598" ht="14.25" hidden="1" customHeight="1" x14ac:dyDescent="0.25"/>
    <row r="599" ht="14.25" hidden="1" customHeight="1" x14ac:dyDescent="0.25"/>
    <row r="600" ht="14.25" hidden="1" customHeight="1" x14ac:dyDescent="0.25"/>
    <row r="601" ht="14.25" hidden="1" customHeight="1" x14ac:dyDescent="0.25"/>
    <row r="602" ht="14.25" hidden="1" customHeight="1" x14ac:dyDescent="0.25"/>
    <row r="603" ht="14.25" hidden="1" customHeight="1" x14ac:dyDescent="0.25"/>
    <row r="604" ht="14.25" hidden="1" customHeight="1" x14ac:dyDescent="0.25"/>
    <row r="605" ht="14.25" hidden="1" customHeight="1" x14ac:dyDescent="0.25"/>
    <row r="606" ht="14.25" hidden="1" customHeight="1" x14ac:dyDescent="0.25"/>
    <row r="607" ht="14.25" hidden="1" customHeight="1" x14ac:dyDescent="0.25"/>
    <row r="608" ht="14.25" hidden="1" customHeight="1" x14ac:dyDescent="0.25"/>
    <row r="609" ht="14.25" hidden="1" customHeight="1" x14ac:dyDescent="0.25"/>
    <row r="610" ht="14.25" hidden="1" customHeight="1" x14ac:dyDescent="0.25"/>
    <row r="611" ht="14.25" hidden="1" customHeight="1" x14ac:dyDescent="0.25"/>
    <row r="612" ht="14.25" hidden="1" customHeight="1" x14ac:dyDescent="0.25"/>
    <row r="613" ht="14.25" hidden="1" customHeight="1" x14ac:dyDescent="0.25"/>
    <row r="614" ht="14.25" hidden="1" customHeight="1" x14ac:dyDescent="0.25"/>
    <row r="615" ht="14.25" hidden="1" customHeight="1" x14ac:dyDescent="0.25"/>
    <row r="616" ht="14.25" hidden="1" customHeight="1" x14ac:dyDescent="0.25"/>
    <row r="617" ht="14.25" hidden="1" customHeight="1" x14ac:dyDescent="0.25"/>
    <row r="618" ht="14.25" hidden="1" customHeight="1" x14ac:dyDescent="0.25"/>
    <row r="619" ht="14.25" hidden="1" customHeight="1" x14ac:dyDescent="0.25"/>
    <row r="620" ht="14.25" hidden="1" customHeight="1" x14ac:dyDescent="0.25"/>
    <row r="621" ht="14.25" hidden="1" customHeight="1" x14ac:dyDescent="0.25"/>
    <row r="622" ht="14.25" hidden="1" customHeight="1" x14ac:dyDescent="0.25"/>
    <row r="623" ht="14.25" hidden="1" customHeight="1" x14ac:dyDescent="0.25"/>
    <row r="624" ht="14.25" hidden="1" customHeight="1" x14ac:dyDescent="0.25"/>
    <row r="625" ht="14.25" hidden="1" customHeight="1" x14ac:dyDescent="0.25"/>
    <row r="626" ht="14.25" hidden="1" customHeight="1" x14ac:dyDescent="0.25"/>
    <row r="627" ht="14.25" hidden="1" customHeight="1" x14ac:dyDescent="0.25"/>
    <row r="628" ht="14.25" hidden="1" customHeight="1" x14ac:dyDescent="0.25"/>
    <row r="629" ht="14.25" hidden="1" customHeight="1" x14ac:dyDescent="0.25"/>
    <row r="630" ht="14.25" hidden="1" customHeight="1" x14ac:dyDescent="0.25"/>
    <row r="631" ht="14.25" hidden="1" customHeight="1" x14ac:dyDescent="0.25"/>
    <row r="632" ht="14.25" hidden="1" customHeight="1" x14ac:dyDescent="0.25"/>
    <row r="633" ht="14.25" hidden="1" customHeight="1" x14ac:dyDescent="0.25"/>
    <row r="634" ht="14.25" hidden="1" customHeight="1" x14ac:dyDescent="0.25"/>
    <row r="635" ht="14.25" hidden="1" customHeight="1" x14ac:dyDescent="0.25"/>
    <row r="636" ht="14.25" hidden="1" customHeight="1" x14ac:dyDescent="0.25"/>
    <row r="637" ht="14.25" hidden="1" customHeight="1" x14ac:dyDescent="0.25"/>
    <row r="638" ht="14.25" hidden="1" customHeight="1" x14ac:dyDescent="0.25"/>
    <row r="639" ht="14.25" hidden="1" customHeight="1" x14ac:dyDescent="0.25"/>
    <row r="640" ht="14.25" hidden="1" customHeight="1" x14ac:dyDescent="0.25"/>
    <row r="641" ht="14.25" hidden="1" customHeight="1" x14ac:dyDescent="0.25"/>
    <row r="642" ht="14.25" hidden="1" customHeight="1" x14ac:dyDescent="0.25"/>
    <row r="643" ht="14.25" hidden="1" customHeight="1" x14ac:dyDescent="0.25"/>
    <row r="644" ht="14.25" hidden="1" customHeight="1" x14ac:dyDescent="0.25"/>
    <row r="645" ht="14.25" hidden="1" customHeight="1" x14ac:dyDescent="0.25"/>
    <row r="646" ht="14.25" hidden="1" customHeight="1" x14ac:dyDescent="0.25"/>
    <row r="647" ht="14.25" hidden="1" customHeight="1" x14ac:dyDescent="0.25"/>
    <row r="648" ht="14.25" hidden="1" customHeight="1" x14ac:dyDescent="0.25"/>
    <row r="649" ht="14.25" hidden="1" customHeight="1" x14ac:dyDescent="0.25"/>
    <row r="650" ht="14.25" hidden="1" customHeight="1" x14ac:dyDescent="0.25"/>
    <row r="651" ht="14.25" hidden="1" customHeight="1" x14ac:dyDescent="0.25"/>
    <row r="652" ht="14.25" hidden="1" customHeight="1" x14ac:dyDescent="0.25"/>
    <row r="653" ht="14.25" hidden="1" customHeight="1" x14ac:dyDescent="0.25"/>
    <row r="654" ht="14.25" hidden="1" customHeight="1" x14ac:dyDescent="0.25"/>
    <row r="655" ht="14.25" hidden="1" customHeight="1" x14ac:dyDescent="0.25"/>
    <row r="656" ht="14.25" hidden="1" customHeight="1" x14ac:dyDescent="0.25"/>
    <row r="657" ht="14.25" hidden="1" customHeight="1" x14ac:dyDescent="0.25"/>
    <row r="658" ht="14.25" hidden="1" customHeight="1" x14ac:dyDescent="0.25"/>
    <row r="659" ht="14.25" hidden="1" customHeight="1" x14ac:dyDescent="0.25"/>
    <row r="660" ht="14.25" hidden="1" customHeight="1" x14ac:dyDescent="0.25"/>
    <row r="661" ht="14.25" hidden="1" customHeight="1" x14ac:dyDescent="0.25"/>
    <row r="662" ht="14.25" hidden="1" customHeight="1" x14ac:dyDescent="0.25"/>
    <row r="663" ht="14.25" hidden="1" customHeight="1" x14ac:dyDescent="0.25"/>
    <row r="664" ht="14.25" hidden="1" customHeight="1" x14ac:dyDescent="0.25"/>
    <row r="665" ht="14.25" hidden="1" customHeight="1" x14ac:dyDescent="0.25"/>
    <row r="666" ht="14.25" hidden="1" customHeight="1" x14ac:dyDescent="0.25"/>
    <row r="667" ht="14.25" hidden="1" customHeight="1" x14ac:dyDescent="0.25"/>
    <row r="668" ht="14.25" hidden="1" customHeight="1" x14ac:dyDescent="0.25"/>
    <row r="669" ht="14.25" hidden="1" customHeight="1" x14ac:dyDescent="0.25"/>
    <row r="670" ht="14.25" hidden="1" customHeight="1" x14ac:dyDescent="0.25"/>
    <row r="671" ht="14.25" hidden="1" customHeight="1" x14ac:dyDescent="0.25"/>
    <row r="672" ht="14.25" hidden="1" customHeight="1" x14ac:dyDescent="0.25"/>
    <row r="673" ht="14.25" hidden="1" customHeight="1" x14ac:dyDescent="0.25"/>
    <row r="674" ht="14.25" hidden="1" customHeight="1" x14ac:dyDescent="0.25"/>
    <row r="675" ht="14.25" hidden="1" customHeight="1" x14ac:dyDescent="0.25"/>
    <row r="676" ht="14.25" hidden="1" customHeight="1" x14ac:dyDescent="0.25"/>
    <row r="677" ht="14.25" hidden="1" customHeight="1" x14ac:dyDescent="0.25"/>
    <row r="678" ht="14.25" hidden="1" customHeight="1" x14ac:dyDescent="0.25"/>
    <row r="679" ht="14.25" hidden="1" customHeight="1" x14ac:dyDescent="0.25"/>
    <row r="680" ht="14.25" hidden="1" customHeight="1" x14ac:dyDescent="0.25"/>
    <row r="681" ht="14.25" hidden="1" customHeight="1" x14ac:dyDescent="0.25"/>
    <row r="682" ht="14.25" hidden="1" customHeight="1" x14ac:dyDescent="0.25"/>
    <row r="683" ht="14.25" hidden="1" customHeight="1" x14ac:dyDescent="0.25"/>
    <row r="684" ht="14.25" hidden="1" customHeight="1" x14ac:dyDescent="0.25"/>
    <row r="685" ht="14.25" hidden="1" customHeight="1" x14ac:dyDescent="0.25"/>
    <row r="686" ht="14.25" hidden="1" customHeight="1" x14ac:dyDescent="0.25"/>
    <row r="687" ht="14.25" hidden="1" customHeight="1" x14ac:dyDescent="0.25"/>
    <row r="688" ht="14.25" hidden="1" customHeight="1" x14ac:dyDescent="0.25"/>
    <row r="689" ht="14.25" hidden="1" customHeight="1" x14ac:dyDescent="0.25"/>
    <row r="690" ht="14.25" hidden="1" customHeight="1" x14ac:dyDescent="0.25"/>
    <row r="691" ht="14.25" hidden="1" customHeight="1" x14ac:dyDescent="0.25"/>
    <row r="692" ht="14.25" hidden="1" customHeight="1" x14ac:dyDescent="0.25"/>
    <row r="693" ht="14.25" hidden="1" customHeight="1" x14ac:dyDescent="0.25"/>
    <row r="694" ht="14.25" hidden="1" customHeight="1" x14ac:dyDescent="0.25"/>
    <row r="695" ht="14.25" hidden="1" customHeight="1" x14ac:dyDescent="0.25"/>
    <row r="696" ht="14.25" hidden="1" customHeight="1" x14ac:dyDescent="0.25"/>
    <row r="697" ht="14.25" hidden="1" customHeight="1" x14ac:dyDescent="0.25"/>
    <row r="698" ht="14.25" hidden="1" customHeight="1" x14ac:dyDescent="0.25"/>
    <row r="699" ht="14.25" hidden="1" customHeight="1" x14ac:dyDescent="0.25"/>
    <row r="700" ht="14.25" hidden="1" customHeight="1" x14ac:dyDescent="0.25"/>
    <row r="701" ht="14.25" hidden="1" customHeight="1" x14ac:dyDescent="0.25"/>
    <row r="702" ht="14.25" hidden="1" customHeight="1" x14ac:dyDescent="0.25"/>
    <row r="703" ht="14.25" hidden="1" customHeight="1" x14ac:dyDescent="0.25"/>
    <row r="704" ht="14.25" hidden="1" customHeight="1" x14ac:dyDescent="0.25"/>
    <row r="705" ht="14.25" hidden="1" customHeight="1" x14ac:dyDescent="0.25"/>
    <row r="706" ht="14.25" hidden="1" customHeight="1" x14ac:dyDescent="0.25"/>
    <row r="707" ht="14.25" hidden="1" customHeight="1" x14ac:dyDescent="0.25"/>
    <row r="708" ht="14.25" hidden="1" customHeight="1" x14ac:dyDescent="0.25"/>
    <row r="709" ht="14.25" hidden="1" customHeight="1" x14ac:dyDescent="0.25"/>
    <row r="710" ht="14.25" hidden="1" customHeight="1" x14ac:dyDescent="0.25"/>
    <row r="711" ht="14.25" hidden="1" customHeight="1" x14ac:dyDescent="0.25"/>
    <row r="712" ht="14.25" hidden="1" customHeight="1" x14ac:dyDescent="0.25"/>
    <row r="713" ht="14.25" hidden="1" customHeight="1" x14ac:dyDescent="0.25"/>
    <row r="714" ht="14.25" hidden="1" customHeight="1" x14ac:dyDescent="0.25"/>
    <row r="715" ht="14.25" hidden="1" customHeight="1" x14ac:dyDescent="0.25"/>
    <row r="716" ht="14.25" hidden="1" customHeight="1" x14ac:dyDescent="0.25"/>
    <row r="717" ht="14.25" hidden="1" customHeight="1" x14ac:dyDescent="0.25"/>
    <row r="718" ht="14.25" hidden="1" customHeight="1" x14ac:dyDescent="0.25"/>
    <row r="719" ht="14.25" hidden="1" customHeight="1" x14ac:dyDescent="0.25"/>
    <row r="720" ht="14.25" hidden="1" customHeight="1" x14ac:dyDescent="0.25"/>
    <row r="721" ht="14.25" hidden="1" customHeight="1" x14ac:dyDescent="0.25"/>
    <row r="722" ht="14.25" hidden="1" customHeight="1" x14ac:dyDescent="0.25"/>
    <row r="723" ht="14.25" hidden="1" customHeight="1" x14ac:dyDescent="0.25"/>
    <row r="724" ht="14.25" hidden="1" customHeight="1" x14ac:dyDescent="0.25"/>
    <row r="725" ht="14.25" hidden="1" customHeight="1" x14ac:dyDescent="0.25"/>
    <row r="726" ht="14.25" hidden="1" customHeight="1" x14ac:dyDescent="0.25"/>
    <row r="727" ht="14.25" hidden="1" customHeight="1" x14ac:dyDescent="0.25"/>
    <row r="728" ht="14.25" hidden="1" customHeight="1" x14ac:dyDescent="0.25"/>
    <row r="729" ht="14.25" hidden="1" customHeight="1" x14ac:dyDescent="0.25"/>
    <row r="730" ht="14.25" hidden="1" customHeight="1" x14ac:dyDescent="0.25"/>
    <row r="731" ht="14.25" hidden="1" customHeight="1" x14ac:dyDescent="0.25"/>
    <row r="732" ht="14.25" hidden="1" customHeight="1" x14ac:dyDescent="0.25"/>
    <row r="733" ht="14.25" hidden="1" customHeight="1" x14ac:dyDescent="0.25"/>
    <row r="734" ht="14.25" hidden="1" customHeight="1" x14ac:dyDescent="0.25"/>
    <row r="735" ht="14.25" hidden="1" customHeight="1" x14ac:dyDescent="0.25"/>
    <row r="736" ht="14.25" hidden="1" customHeight="1" x14ac:dyDescent="0.25"/>
    <row r="737" ht="14.25" hidden="1" customHeight="1" x14ac:dyDescent="0.25"/>
    <row r="738" ht="14.25" hidden="1" customHeight="1" x14ac:dyDescent="0.25"/>
    <row r="739" ht="14.25" hidden="1" customHeight="1" x14ac:dyDescent="0.25"/>
    <row r="740" ht="14.25" hidden="1" customHeight="1" x14ac:dyDescent="0.25"/>
    <row r="741" ht="14.25" hidden="1" customHeight="1" x14ac:dyDescent="0.25"/>
    <row r="742" ht="14.25" hidden="1" customHeight="1" x14ac:dyDescent="0.25"/>
    <row r="743" ht="14.25" hidden="1" customHeight="1" x14ac:dyDescent="0.25"/>
    <row r="744" ht="14.25" hidden="1" customHeight="1" x14ac:dyDescent="0.25"/>
    <row r="745" ht="14.25" hidden="1" customHeight="1" x14ac:dyDescent="0.25"/>
    <row r="746" ht="14.25" hidden="1" customHeight="1" x14ac:dyDescent="0.25"/>
    <row r="747" ht="14.25" hidden="1" customHeight="1" x14ac:dyDescent="0.25"/>
    <row r="748" ht="14.25" hidden="1" customHeight="1" x14ac:dyDescent="0.25"/>
    <row r="749" ht="14.25" hidden="1" customHeight="1" x14ac:dyDescent="0.25"/>
    <row r="750" ht="14.25" hidden="1" customHeight="1" x14ac:dyDescent="0.25"/>
    <row r="751" ht="14.25" hidden="1" customHeight="1" x14ac:dyDescent="0.25"/>
    <row r="752" ht="14.25" hidden="1" customHeight="1" x14ac:dyDescent="0.25"/>
    <row r="753" ht="14.25" hidden="1" customHeight="1" x14ac:dyDescent="0.25"/>
    <row r="754" ht="14.25" hidden="1" customHeight="1" x14ac:dyDescent="0.25"/>
    <row r="755" ht="14.25" hidden="1" customHeight="1" x14ac:dyDescent="0.25"/>
    <row r="756" ht="14.25" hidden="1" customHeight="1" x14ac:dyDescent="0.25"/>
    <row r="757" ht="14.25" hidden="1" customHeight="1" x14ac:dyDescent="0.25"/>
    <row r="758" ht="14.25" hidden="1" customHeight="1" x14ac:dyDescent="0.25"/>
    <row r="759" ht="14.25" hidden="1" customHeight="1" x14ac:dyDescent="0.25"/>
    <row r="760" ht="14.25" hidden="1" customHeight="1" x14ac:dyDescent="0.25"/>
    <row r="761" ht="14.25" hidden="1" customHeight="1" x14ac:dyDescent="0.25"/>
    <row r="762" ht="14.25" hidden="1" customHeight="1" x14ac:dyDescent="0.25"/>
    <row r="763" ht="14.25" hidden="1" customHeight="1" x14ac:dyDescent="0.25"/>
    <row r="764" ht="14.25" hidden="1" customHeight="1" x14ac:dyDescent="0.25"/>
    <row r="765" ht="14.25" hidden="1" customHeight="1" x14ac:dyDescent="0.25"/>
    <row r="766" ht="14.25" hidden="1" customHeight="1" x14ac:dyDescent="0.25"/>
    <row r="767" ht="14.25" hidden="1" customHeight="1" x14ac:dyDescent="0.25"/>
    <row r="768" ht="14.25" hidden="1" customHeight="1" x14ac:dyDescent="0.25"/>
    <row r="769" ht="14.25" hidden="1" customHeight="1" x14ac:dyDescent="0.25"/>
    <row r="770" ht="14.25" hidden="1" customHeight="1" x14ac:dyDescent="0.25"/>
    <row r="771" ht="14.25" hidden="1" customHeight="1" x14ac:dyDescent="0.25"/>
    <row r="772" ht="14.25" hidden="1" customHeight="1" x14ac:dyDescent="0.25"/>
    <row r="773" ht="14.25" hidden="1" customHeight="1" x14ac:dyDescent="0.25"/>
    <row r="774" ht="14.25" hidden="1" customHeight="1" x14ac:dyDescent="0.25"/>
    <row r="775" ht="14.25" hidden="1" customHeight="1" x14ac:dyDescent="0.25"/>
    <row r="776" ht="14.25" hidden="1" customHeight="1" x14ac:dyDescent="0.25"/>
    <row r="777" ht="14.25" hidden="1" customHeight="1" x14ac:dyDescent="0.25"/>
    <row r="778" ht="14.25" hidden="1" customHeight="1" x14ac:dyDescent="0.25"/>
    <row r="779" ht="14.25" hidden="1" customHeight="1" x14ac:dyDescent="0.25"/>
    <row r="780" ht="14.25" hidden="1" customHeight="1" x14ac:dyDescent="0.25"/>
    <row r="781" ht="14.25" hidden="1" customHeight="1" x14ac:dyDescent="0.25"/>
    <row r="782" ht="14.25" hidden="1" customHeight="1" x14ac:dyDescent="0.25"/>
    <row r="783" ht="14.25" hidden="1" customHeight="1" x14ac:dyDescent="0.25"/>
    <row r="784" ht="14.25" hidden="1" customHeight="1" x14ac:dyDescent="0.25"/>
    <row r="785" ht="14.25" hidden="1" customHeight="1" x14ac:dyDescent="0.25"/>
    <row r="786" ht="14.25" hidden="1" customHeight="1" x14ac:dyDescent="0.25"/>
    <row r="787" ht="14.25" hidden="1" customHeight="1" x14ac:dyDescent="0.25"/>
    <row r="788" ht="14.25" hidden="1" customHeight="1" x14ac:dyDescent="0.25"/>
    <row r="789" ht="14.25" hidden="1" customHeight="1" x14ac:dyDescent="0.25"/>
    <row r="790" ht="14.25" hidden="1" customHeight="1" x14ac:dyDescent="0.25"/>
    <row r="791" ht="14.25" hidden="1" customHeight="1" x14ac:dyDescent="0.25"/>
    <row r="792" ht="14.25" hidden="1" customHeight="1" x14ac:dyDescent="0.25"/>
    <row r="793" ht="14.25" hidden="1" customHeight="1" x14ac:dyDescent="0.25"/>
    <row r="794" ht="14.25" hidden="1" customHeight="1" x14ac:dyDescent="0.25"/>
    <row r="795" ht="14.25" hidden="1" customHeight="1" x14ac:dyDescent="0.25"/>
    <row r="796" ht="14.25" hidden="1" customHeight="1" x14ac:dyDescent="0.25"/>
    <row r="797" ht="14.25" hidden="1" customHeight="1" x14ac:dyDescent="0.25"/>
    <row r="798" ht="14.25" hidden="1" customHeight="1" x14ac:dyDescent="0.25"/>
    <row r="799" ht="14.25" hidden="1" customHeight="1" x14ac:dyDescent="0.25"/>
    <row r="800" ht="14.25" hidden="1" customHeight="1" x14ac:dyDescent="0.25"/>
    <row r="801" ht="14.25" hidden="1" customHeight="1" x14ac:dyDescent="0.25"/>
    <row r="802" ht="14.25" hidden="1" customHeight="1" x14ac:dyDescent="0.25"/>
    <row r="803" ht="14.25" hidden="1" customHeight="1" x14ac:dyDescent="0.25"/>
    <row r="804" ht="14.25" hidden="1" customHeight="1" x14ac:dyDescent="0.25"/>
    <row r="805" ht="14.25" hidden="1" customHeight="1" x14ac:dyDescent="0.25"/>
    <row r="806" ht="14.25" hidden="1" customHeight="1" x14ac:dyDescent="0.25"/>
    <row r="807" ht="14.25" hidden="1" customHeight="1" x14ac:dyDescent="0.25"/>
    <row r="808" ht="14.25" hidden="1" customHeight="1" x14ac:dyDescent="0.25"/>
    <row r="809" ht="14.25" hidden="1" customHeight="1" x14ac:dyDescent="0.25"/>
    <row r="810" ht="14.25" hidden="1" customHeight="1" x14ac:dyDescent="0.25"/>
    <row r="811" ht="14.25" hidden="1" customHeight="1" x14ac:dyDescent="0.25"/>
    <row r="812" ht="14.25" hidden="1" customHeight="1" x14ac:dyDescent="0.25"/>
    <row r="813" ht="14.25" hidden="1" customHeight="1" x14ac:dyDescent="0.25"/>
    <row r="814" ht="14.25" hidden="1" customHeight="1" x14ac:dyDescent="0.25"/>
    <row r="815" ht="14.25" hidden="1" customHeight="1" x14ac:dyDescent="0.25"/>
    <row r="816" ht="14.25" hidden="1" customHeight="1" x14ac:dyDescent="0.25"/>
    <row r="817" ht="14.25" hidden="1" customHeight="1" x14ac:dyDescent="0.25"/>
    <row r="818" ht="14.25" hidden="1" customHeight="1" x14ac:dyDescent="0.25"/>
    <row r="819" ht="14.25" hidden="1" customHeight="1" x14ac:dyDescent="0.25"/>
    <row r="820" ht="14.25" hidden="1" customHeight="1" x14ac:dyDescent="0.25"/>
    <row r="821" ht="14.25" hidden="1" customHeight="1" x14ac:dyDescent="0.25"/>
    <row r="822" ht="14.25" hidden="1" customHeight="1" x14ac:dyDescent="0.25"/>
    <row r="823" ht="14.25" hidden="1" customHeight="1" x14ac:dyDescent="0.25"/>
    <row r="824" ht="14.25" hidden="1" customHeight="1" x14ac:dyDescent="0.25"/>
    <row r="825" ht="14.25" hidden="1" customHeight="1" x14ac:dyDescent="0.25"/>
    <row r="826" ht="14.25" hidden="1" customHeight="1" x14ac:dyDescent="0.25"/>
    <row r="827" ht="14.25" hidden="1" customHeight="1" x14ac:dyDescent="0.25"/>
    <row r="828" ht="14.25" hidden="1" customHeight="1" x14ac:dyDescent="0.25"/>
    <row r="829" ht="14.25" hidden="1" customHeight="1" x14ac:dyDescent="0.25"/>
    <row r="830" ht="14.25" hidden="1" customHeight="1" x14ac:dyDescent="0.25"/>
    <row r="831" ht="14.25" hidden="1" customHeight="1" x14ac:dyDescent="0.25"/>
    <row r="832" ht="14.25" hidden="1" customHeight="1" x14ac:dyDescent="0.25"/>
    <row r="833" ht="14.25" hidden="1" customHeight="1" x14ac:dyDescent="0.25"/>
    <row r="834" ht="14.25" hidden="1" customHeight="1" x14ac:dyDescent="0.25"/>
    <row r="835" ht="14.25" hidden="1" customHeight="1" x14ac:dyDescent="0.25"/>
    <row r="836" ht="14.25" hidden="1" customHeight="1" x14ac:dyDescent="0.25"/>
    <row r="837" ht="14.25" hidden="1" customHeight="1" x14ac:dyDescent="0.25"/>
    <row r="838" ht="14.25" hidden="1" customHeight="1" x14ac:dyDescent="0.25"/>
    <row r="839" ht="14.25" hidden="1" customHeight="1" x14ac:dyDescent="0.25"/>
    <row r="840" ht="14.25" hidden="1" customHeight="1" x14ac:dyDescent="0.25"/>
    <row r="841" ht="14.25" hidden="1" customHeight="1" x14ac:dyDescent="0.25"/>
    <row r="842" ht="14.25" hidden="1" customHeight="1" x14ac:dyDescent="0.25"/>
    <row r="843" ht="14.25" hidden="1" customHeight="1" x14ac:dyDescent="0.25"/>
    <row r="844" ht="14.25" hidden="1" customHeight="1" x14ac:dyDescent="0.25"/>
    <row r="845" ht="14.25" hidden="1" customHeight="1" x14ac:dyDescent="0.25"/>
    <row r="846" ht="14.25" hidden="1" customHeight="1" x14ac:dyDescent="0.25"/>
    <row r="847" ht="14.25" hidden="1" customHeight="1" x14ac:dyDescent="0.25"/>
    <row r="848" ht="14.25" hidden="1" customHeight="1" x14ac:dyDescent="0.25"/>
    <row r="849" ht="14.25" hidden="1" customHeight="1" x14ac:dyDescent="0.25"/>
    <row r="850" ht="14.25" hidden="1" customHeight="1" x14ac:dyDescent="0.25"/>
    <row r="851" ht="14.25" hidden="1" customHeight="1" x14ac:dyDescent="0.25"/>
    <row r="852" ht="14.25" hidden="1" customHeight="1" x14ac:dyDescent="0.25"/>
    <row r="853" ht="14.25" hidden="1" customHeight="1" x14ac:dyDescent="0.25"/>
    <row r="854" ht="14.25" hidden="1" customHeight="1" x14ac:dyDescent="0.25"/>
    <row r="855" ht="14.25" hidden="1" customHeight="1" x14ac:dyDescent="0.25"/>
    <row r="856" ht="14.25" hidden="1" customHeight="1" x14ac:dyDescent="0.25"/>
    <row r="857" ht="14.25" hidden="1" customHeight="1" x14ac:dyDescent="0.25"/>
    <row r="858" ht="14.25" hidden="1" customHeight="1" x14ac:dyDescent="0.25"/>
    <row r="859" ht="14.25" hidden="1" customHeight="1" x14ac:dyDescent="0.25"/>
    <row r="860" ht="14.25" hidden="1" customHeight="1" x14ac:dyDescent="0.25"/>
    <row r="861" ht="14.25" hidden="1" customHeight="1" x14ac:dyDescent="0.25"/>
    <row r="862" ht="14.25" hidden="1" customHeight="1" x14ac:dyDescent="0.25"/>
    <row r="863" ht="14.25" hidden="1" customHeight="1" x14ac:dyDescent="0.25"/>
    <row r="864" ht="14.25" hidden="1" customHeight="1" x14ac:dyDescent="0.25"/>
    <row r="865" ht="14.25" hidden="1" customHeight="1" x14ac:dyDescent="0.25"/>
    <row r="866" ht="14.25" hidden="1" customHeight="1" x14ac:dyDescent="0.25"/>
    <row r="867" ht="14.25" hidden="1" customHeight="1" x14ac:dyDescent="0.25"/>
    <row r="868" ht="14.25" hidden="1" customHeight="1" x14ac:dyDescent="0.25"/>
    <row r="869" ht="14.25" hidden="1" customHeight="1" x14ac:dyDescent="0.25"/>
    <row r="870" ht="14.25" hidden="1" customHeight="1" x14ac:dyDescent="0.25"/>
    <row r="871" ht="14.25" hidden="1" customHeight="1" x14ac:dyDescent="0.25"/>
    <row r="872" ht="14.25" hidden="1" customHeight="1" x14ac:dyDescent="0.25"/>
    <row r="873" ht="14.25" hidden="1" customHeight="1" x14ac:dyDescent="0.25"/>
    <row r="874" ht="14.25" hidden="1" customHeight="1" x14ac:dyDescent="0.25"/>
    <row r="875" ht="14.25" hidden="1" customHeight="1" x14ac:dyDescent="0.25"/>
    <row r="876" ht="14.25" hidden="1" customHeight="1" x14ac:dyDescent="0.25"/>
    <row r="877" ht="14.25" hidden="1" customHeight="1" x14ac:dyDescent="0.25"/>
    <row r="878" ht="14.25" hidden="1" customHeight="1" x14ac:dyDescent="0.25"/>
    <row r="879" ht="14.25" hidden="1" customHeight="1" x14ac:dyDescent="0.25"/>
    <row r="880" ht="14.25" hidden="1" customHeight="1" x14ac:dyDescent="0.25"/>
    <row r="881" ht="14.25" hidden="1" customHeight="1" x14ac:dyDescent="0.25"/>
    <row r="882" ht="14.25" hidden="1" customHeight="1" x14ac:dyDescent="0.25"/>
    <row r="883" ht="14.25" hidden="1" customHeight="1" x14ac:dyDescent="0.25"/>
    <row r="884" ht="14.25" hidden="1" customHeight="1" x14ac:dyDescent="0.25"/>
    <row r="885" ht="14.25" hidden="1" customHeight="1" x14ac:dyDescent="0.25"/>
    <row r="886" ht="14.25" hidden="1" customHeight="1" x14ac:dyDescent="0.25"/>
    <row r="887" ht="14.25" hidden="1" customHeight="1" x14ac:dyDescent="0.25"/>
    <row r="888" ht="14.25" hidden="1" customHeight="1" x14ac:dyDescent="0.25"/>
    <row r="889" ht="14.25" hidden="1" customHeight="1" x14ac:dyDescent="0.25"/>
    <row r="890" ht="14.25" hidden="1" customHeight="1" x14ac:dyDescent="0.25"/>
    <row r="891" ht="14.25" hidden="1" customHeight="1" x14ac:dyDescent="0.25"/>
    <row r="892" ht="14.25" hidden="1" customHeight="1" x14ac:dyDescent="0.25"/>
    <row r="893" ht="14.25" hidden="1" customHeight="1" x14ac:dyDescent="0.25"/>
    <row r="894" ht="14.25" hidden="1" customHeight="1" x14ac:dyDescent="0.25"/>
    <row r="895" ht="14.25" hidden="1" customHeight="1" x14ac:dyDescent="0.25"/>
    <row r="896" ht="14.25" hidden="1" customHeight="1" x14ac:dyDescent="0.25"/>
  </sheetData>
  <sheetProtection algorithmName="SHA-512" hashValue="2tcFGZGRl4S3wk9TpOrlu3w7uvys7OFGn2PldlvVkTmCYNYboK/zh+hm1bHb0BRSFa7A7Xw0QxVWvaw24Bx91Q==" saltValue="SAxvsey/SH6/VfttU18kJg==" spinCount="100000" sheet="1" objects="1" scenarios="1"/>
  <mergeCells count="10">
    <mergeCell ref="C44:D44"/>
    <mergeCell ref="D11:G11"/>
    <mergeCell ref="F26:F27"/>
    <mergeCell ref="D27:E27"/>
    <mergeCell ref="C38:G39"/>
    <mergeCell ref="D22:D23"/>
    <mergeCell ref="G27:G28"/>
    <mergeCell ref="C41:D41"/>
    <mergeCell ref="C42:D42"/>
    <mergeCell ref="C43:D43"/>
  </mergeCells>
  <phoneticPr fontId="36" type="noConversion"/>
  <conditionalFormatting sqref="I38">
    <cfRule type="expression" dxfId="50" priority="67">
      <formula>$P$29&gt;0</formula>
    </cfRule>
  </conditionalFormatting>
  <conditionalFormatting sqref="H29">
    <cfRule type="expression" dxfId="49" priority="66">
      <formula>O29=2</formula>
    </cfRule>
  </conditionalFormatting>
  <conditionalFormatting sqref="H33">
    <cfRule type="expression" dxfId="48" priority="65">
      <formula>O33=2</formula>
    </cfRule>
  </conditionalFormatting>
  <conditionalFormatting sqref="H34">
    <cfRule type="expression" dxfId="47" priority="64">
      <formula>O34=2</formula>
    </cfRule>
  </conditionalFormatting>
  <conditionalFormatting sqref="H35">
    <cfRule type="expression" dxfId="46" priority="63">
      <formula>O35=2</formula>
    </cfRule>
  </conditionalFormatting>
  <conditionalFormatting sqref="H36">
    <cfRule type="expression" dxfId="45" priority="62">
      <formula>O36=2</formula>
    </cfRule>
  </conditionalFormatting>
  <conditionalFormatting sqref="H37">
    <cfRule type="expression" dxfId="44" priority="61">
      <formula>O37=2</formula>
    </cfRule>
  </conditionalFormatting>
  <conditionalFormatting sqref="H32">
    <cfRule type="expression" dxfId="43" priority="60">
      <formula>O32=2</formula>
    </cfRule>
  </conditionalFormatting>
  <conditionalFormatting sqref="I29:I37">
    <cfRule type="expression" dxfId="42" priority="57">
      <formula>O29=2</formula>
    </cfRule>
    <cfRule type="expression" dxfId="41" priority="58">
      <formula>P29=0</formula>
    </cfRule>
    <cfRule type="expression" dxfId="40" priority="59">
      <formula>P29=1</formula>
    </cfRule>
  </conditionalFormatting>
  <conditionalFormatting sqref="E37">
    <cfRule type="expression" dxfId="39" priority="50">
      <formula>E36&lt;&gt;"&gt;"</formula>
    </cfRule>
    <cfRule type="expression" dxfId="38" priority="51">
      <formula>E36="&gt;"</formula>
    </cfRule>
  </conditionalFormatting>
  <conditionalFormatting sqref="H30">
    <cfRule type="expression" dxfId="37" priority="41">
      <formula>O30=2</formula>
    </cfRule>
  </conditionalFormatting>
  <conditionalFormatting sqref="H31:H37">
    <cfRule type="expression" dxfId="36" priority="40">
      <formula>O31=2</formula>
    </cfRule>
  </conditionalFormatting>
  <conditionalFormatting sqref="H36">
    <cfRule type="expression" dxfId="35" priority="27">
      <formula>O36=2</formula>
    </cfRule>
  </conditionalFormatting>
  <conditionalFormatting sqref="E29:E36">
    <cfRule type="expression" dxfId="34" priority="1">
      <formula>E28&lt;&gt;"&gt;"</formula>
    </cfRule>
    <cfRule type="expression" dxfId="33" priority="2">
      <formula>E28="&gt;"</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7"/>
  <sheetViews>
    <sheetView showGridLines="0" showZeros="0" zoomScale="90" zoomScaleNormal="90" workbookViewId="0">
      <selection activeCell="C19" sqref="C19"/>
    </sheetView>
  </sheetViews>
  <sheetFormatPr defaultColWidth="0" defaultRowHeight="0" customHeight="1" zeroHeight="1" x14ac:dyDescent="0.2"/>
  <cols>
    <col min="1" max="1" width="3.5703125" style="14" customWidth="1"/>
    <col min="2" max="2" width="39" style="14" customWidth="1"/>
    <col min="3" max="3" width="24.140625" style="14" customWidth="1"/>
    <col min="4" max="4" width="23.42578125" style="33" customWidth="1"/>
    <col min="5" max="5" width="18.5703125" style="14" customWidth="1"/>
    <col min="6" max="6" width="3.5703125" style="14" customWidth="1"/>
    <col min="7" max="8" width="2.5703125" style="14" hidden="1" customWidth="1"/>
    <col min="9" max="17" width="10.5703125" style="14" hidden="1" customWidth="1"/>
    <col min="18" max="16384" width="0" style="14" hidden="1"/>
  </cols>
  <sheetData>
    <row r="1" spans="1:9" s="4" customFormat="1" ht="15" customHeight="1" x14ac:dyDescent="0.15">
      <c r="A1" s="3"/>
      <c r="B1" s="3"/>
      <c r="C1" s="3"/>
      <c r="D1" s="3"/>
      <c r="E1" s="3"/>
    </row>
    <row r="2" spans="1:9" s="5" customFormat="1" ht="22.5" x14ac:dyDescent="0.3">
      <c r="B2" s="6" t="str">
        <f>samenvatting!B3</f>
        <v>Europese Aanbesteding</v>
      </c>
      <c r="C2" s="7"/>
      <c r="D2" s="9"/>
      <c r="E2" s="8"/>
      <c r="F2" s="10"/>
    </row>
    <row r="3" spans="1:9" s="5" customFormat="1" ht="18" x14ac:dyDescent="0.25">
      <c r="B3" s="11" t="str">
        <f>samenvatting!B4</f>
        <v>Rekenmodellen voor Taxateurs</v>
      </c>
      <c r="C3" s="7"/>
      <c r="D3" s="9"/>
      <c r="E3" s="8"/>
      <c r="F3" s="10"/>
    </row>
    <row r="4" spans="1:9" s="5" customFormat="1" ht="19.5" x14ac:dyDescent="0.25">
      <c r="B4" s="12" t="s">
        <v>76</v>
      </c>
      <c r="C4" s="7"/>
      <c r="D4" s="9"/>
      <c r="E4" s="8"/>
      <c r="F4" s="10"/>
    </row>
    <row r="5" spans="1:9" s="5" customFormat="1" ht="15" customHeight="1" x14ac:dyDescent="0.2">
      <c r="B5" s="13" t="str">
        <f>samenvatting!B6</f>
        <v>Kenmerk: IUC23-027</v>
      </c>
      <c r="C5" s="7"/>
      <c r="D5" s="9"/>
      <c r="E5" s="8"/>
      <c r="F5" s="10"/>
    </row>
    <row r="6" spans="1:9" ht="15" customHeight="1" x14ac:dyDescent="0.2">
      <c r="B6" s="15" t="str">
        <f>samenvatting!B7</f>
        <v>(prijzen exclusief BTW)</v>
      </c>
      <c r="C6" s="7"/>
      <c r="D6" s="7"/>
      <c r="E6" s="16"/>
      <c r="F6" s="17"/>
    </row>
    <row r="7" spans="1:9" ht="15" customHeight="1" x14ac:dyDescent="0.2">
      <c r="B7" s="18"/>
      <c r="C7" s="16"/>
      <c r="D7" s="16"/>
      <c r="E7" s="16"/>
      <c r="F7" s="17"/>
      <c r="I7" s="14" t="s">
        <v>63</v>
      </c>
    </row>
    <row r="8" spans="1:9" ht="15" customHeight="1" thickBot="1" x14ac:dyDescent="0.25">
      <c r="B8" s="19"/>
      <c r="C8" s="19"/>
      <c r="D8" s="20"/>
      <c r="E8" s="21"/>
    </row>
    <row r="9" spans="1:9" ht="15" customHeight="1" x14ac:dyDescent="0.2">
      <c r="B9" s="22"/>
      <c r="C9" s="23"/>
      <c r="D9" s="23"/>
      <c r="E9" s="24"/>
    </row>
    <row r="10" spans="1:9" ht="18" x14ac:dyDescent="0.25">
      <c r="B10" s="25" t="s">
        <v>128</v>
      </c>
      <c r="C10" s="26" t="s">
        <v>2</v>
      </c>
      <c r="D10" s="26" t="s">
        <v>2</v>
      </c>
      <c r="E10" s="27" t="s">
        <v>2</v>
      </c>
    </row>
    <row r="11" spans="1:9" ht="12.75" x14ac:dyDescent="0.2">
      <c r="B11" s="28" t="s">
        <v>78</v>
      </c>
      <c r="C11" s="29"/>
      <c r="D11" s="29"/>
      <c r="E11" s="30"/>
    </row>
    <row r="12" spans="1:9" ht="12.75" x14ac:dyDescent="0.2">
      <c r="B12" s="28" t="s">
        <v>65</v>
      </c>
      <c r="C12" s="31" t="s">
        <v>129</v>
      </c>
      <c r="D12" s="31" t="s">
        <v>130</v>
      </c>
      <c r="E12" s="32"/>
    </row>
    <row r="13" spans="1:9" ht="15" customHeight="1" x14ac:dyDescent="0.2">
      <c r="B13" s="66" t="s">
        <v>128</v>
      </c>
      <c r="C13" s="2">
        <v>0</v>
      </c>
      <c r="D13" s="65">
        <v>100</v>
      </c>
      <c r="E13" s="35">
        <f>IF(ISBLANK($C13),"",(+$C13*D13))</f>
        <v>0</v>
      </c>
    </row>
    <row r="14" spans="1:9" ht="15" customHeight="1" x14ac:dyDescent="0.2">
      <c r="B14" s="280"/>
      <c r="C14" s="283"/>
      <c r="D14" s="281"/>
      <c r="E14" s="282"/>
    </row>
    <row r="15" spans="1:9" ht="15" customHeight="1" x14ac:dyDescent="0.25">
      <c r="B15" s="25" t="s">
        <v>131</v>
      </c>
      <c r="C15" s="26" t="s">
        <v>2</v>
      </c>
      <c r="D15" s="26" t="s">
        <v>2</v>
      </c>
      <c r="E15" s="27" t="s">
        <v>2</v>
      </c>
    </row>
    <row r="16" spans="1:9" ht="15" customHeight="1" x14ac:dyDescent="0.2">
      <c r="B16" s="28" t="s">
        <v>78</v>
      </c>
      <c r="C16" s="29"/>
      <c r="D16" s="29"/>
      <c r="E16" s="30"/>
    </row>
    <row r="17" spans="2:5" ht="48" customHeight="1" x14ac:dyDescent="0.2">
      <c r="B17" s="28" t="s">
        <v>65</v>
      </c>
      <c r="C17" s="31" t="s">
        <v>135</v>
      </c>
      <c r="D17" s="31" t="s">
        <v>134</v>
      </c>
      <c r="E17" s="284" t="s">
        <v>132</v>
      </c>
    </row>
    <row r="18" spans="2:5" ht="15" customHeight="1" x14ac:dyDescent="0.2">
      <c r="B18" s="66" t="s">
        <v>131</v>
      </c>
      <c r="C18" s="2">
        <v>0</v>
      </c>
      <c r="D18" s="65">
        <v>100</v>
      </c>
      <c r="E18" s="35">
        <f>(C18*D18)*4</f>
        <v>0</v>
      </c>
    </row>
    <row r="19" spans="2:5" ht="15" customHeight="1" thickBot="1" x14ac:dyDescent="0.25">
      <c r="B19" s="19"/>
      <c r="C19" s="19"/>
      <c r="D19" s="20"/>
      <c r="E19" s="21"/>
    </row>
    <row r="20" spans="2:5" ht="48.75" customHeight="1" x14ac:dyDescent="0.2">
      <c r="B20" s="303" t="s">
        <v>77</v>
      </c>
      <c r="C20" s="303"/>
      <c r="D20" s="304"/>
      <c r="E20" s="34">
        <f>E13+E18</f>
        <v>0</v>
      </c>
    </row>
    <row r="21" spans="2:5" ht="15" hidden="1" customHeight="1" x14ac:dyDescent="0.2"/>
    <row r="22" spans="2:5" ht="15" hidden="1" customHeight="1" x14ac:dyDescent="0.2"/>
    <row r="23" spans="2:5" ht="15" hidden="1" customHeight="1" x14ac:dyDescent="0.2"/>
    <row r="24" spans="2:5" ht="15" hidden="1" customHeight="1" x14ac:dyDescent="0.2"/>
    <row r="25" spans="2:5" ht="15" hidden="1" customHeight="1" x14ac:dyDescent="0.2"/>
    <row r="26" spans="2:5" ht="15" hidden="1" customHeight="1" x14ac:dyDescent="0.2"/>
    <row r="27" spans="2:5" ht="15" hidden="1" customHeight="1" x14ac:dyDescent="0.2"/>
    <row r="28" spans="2:5" ht="15" hidden="1" customHeight="1" x14ac:dyDescent="0.2"/>
    <row r="37" spans="5:7" ht="0" hidden="1" customHeight="1" x14ac:dyDescent="0.2">
      <c r="E37" s="33"/>
      <c r="F37" s="33"/>
      <c r="G37" s="33"/>
    </row>
  </sheetData>
  <sheetProtection algorithmName="SHA-512" hashValue="JZYNou4axpNYvMyxAPU5tPuzsBr3+hGe2GRM7oA7ym2wcezg0QpxLNbxBIztPumNq7Vzq04/G2gwPRRGE6eKuw==" saltValue="RPINzyaxFG2f0VgiNj5ESQ==" spinCount="100000" sheet="1" objects="1" scenarios="1"/>
  <mergeCells count="1">
    <mergeCell ref="B20:D20"/>
  </mergeCells>
  <pageMargins left="0.75" right="0.75" top="0.51" bottom="0.46" header="0.5" footer="0.5"/>
  <pageSetup paperSize="9" scale="9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9CF8D-CC62-4E94-ADE6-8B87885AB1E9}">
  <sheetPr>
    <tabColor theme="0" tint="-0.499984740745262"/>
    <pageSetUpPr fitToPage="1"/>
  </sheetPr>
  <dimension ref="A1:Q94"/>
  <sheetViews>
    <sheetView showGridLines="0" topLeftCell="A2" zoomScaleNormal="100" workbookViewId="0">
      <selection activeCell="F13" sqref="F13"/>
    </sheetView>
  </sheetViews>
  <sheetFormatPr defaultColWidth="0" defaultRowHeight="0" customHeight="1" zeroHeight="1" x14ac:dyDescent="0.25"/>
  <cols>
    <col min="1" max="1" width="3.7109375" style="196" customWidth="1"/>
    <col min="2" max="2" width="95.7109375" style="196" customWidth="1"/>
    <col min="3" max="3" width="1.7109375" style="196" customWidth="1"/>
    <col min="4" max="4" width="2.85546875" style="196" customWidth="1"/>
    <col min="5" max="5" width="54.5703125" style="196" customWidth="1"/>
    <col min="6" max="6" width="20.7109375" style="196" customWidth="1"/>
    <col min="7" max="7" width="11.28515625" style="196" customWidth="1"/>
    <col min="8" max="8" width="4.140625" style="196" customWidth="1"/>
    <col min="9" max="9" width="4.7109375" style="196" customWidth="1"/>
    <col min="10" max="10" width="3.7109375" style="196" customWidth="1"/>
    <col min="11" max="16384" width="9.140625" style="196" hidden="1"/>
  </cols>
  <sheetData>
    <row r="1" spans="1:11" s="200" customFormat="1" ht="21" customHeight="1" x14ac:dyDescent="0.2">
      <c r="A1" s="206"/>
      <c r="B1" s="206"/>
      <c r="C1" s="206"/>
      <c r="D1" s="206"/>
      <c r="E1" s="206"/>
      <c r="F1" s="206"/>
      <c r="G1" s="206"/>
      <c r="H1" s="206"/>
      <c r="I1" s="206"/>
    </row>
    <row r="2" spans="1:11" s="200" customFormat="1" ht="21" customHeight="1" x14ac:dyDescent="0.3">
      <c r="A2" s="206"/>
      <c r="B2" s="231" t="s">
        <v>82</v>
      </c>
      <c r="C2" s="227"/>
      <c r="D2" s="227"/>
      <c r="E2" s="227"/>
      <c r="F2" s="227"/>
      <c r="G2" s="226"/>
      <c r="H2" s="226"/>
      <c r="I2" s="226"/>
    </row>
    <row r="3" spans="1:11" s="200" customFormat="1" ht="21" customHeight="1" x14ac:dyDescent="0.25">
      <c r="A3" s="206"/>
      <c r="B3" s="230" t="s">
        <v>126</v>
      </c>
      <c r="C3" s="227"/>
      <c r="D3" s="227"/>
      <c r="E3" s="227"/>
      <c r="F3" s="227"/>
      <c r="G3" s="226"/>
      <c r="H3" s="226"/>
      <c r="I3" s="226"/>
    </row>
    <row r="4" spans="1:11" s="200" customFormat="1" ht="21" customHeight="1" x14ac:dyDescent="0.3">
      <c r="A4" s="206"/>
      <c r="B4" s="229" t="s">
        <v>62</v>
      </c>
      <c r="C4" s="227"/>
      <c r="D4" s="227"/>
      <c r="E4" s="227"/>
      <c r="F4" s="227"/>
      <c r="G4" s="226"/>
      <c r="H4" s="226"/>
      <c r="I4" s="226"/>
    </row>
    <row r="5" spans="1:11" s="200" customFormat="1" ht="21" customHeight="1" x14ac:dyDescent="0.2">
      <c r="A5" s="206"/>
      <c r="B5" s="228" t="s">
        <v>127</v>
      </c>
      <c r="C5" s="227"/>
      <c r="D5" s="227"/>
      <c r="E5" s="227"/>
      <c r="F5" s="227"/>
      <c r="G5" s="226"/>
      <c r="H5" s="226"/>
      <c r="I5" s="226"/>
    </row>
    <row r="6" spans="1:11" s="206" customFormat="1" ht="15" customHeight="1" thickBot="1" x14ac:dyDescent="0.25">
      <c r="B6" s="205"/>
      <c r="C6" s="204"/>
      <c r="D6" s="204"/>
      <c r="E6" s="204"/>
      <c r="F6" s="203"/>
      <c r="G6" s="202"/>
      <c r="H6" s="202"/>
      <c r="I6" s="202"/>
      <c r="K6" s="225"/>
    </row>
    <row r="7" spans="1:11" s="200" customFormat="1" ht="15" customHeight="1" x14ac:dyDescent="0.2">
      <c r="A7" s="206"/>
    </row>
    <row r="8" spans="1:11" s="200" customFormat="1" ht="27.95" customHeight="1" x14ac:dyDescent="0.2">
      <c r="A8" s="201"/>
      <c r="B8" s="201"/>
      <c r="D8" s="307" t="s">
        <v>61</v>
      </c>
      <c r="E8" s="307"/>
      <c r="F8" s="224">
        <f>samenvatting!F13</f>
        <v>0</v>
      </c>
    </row>
    <row r="9" spans="1:11" s="200" customFormat="1" ht="12.75" customHeight="1" x14ac:dyDescent="0.2">
      <c r="B9" s="201"/>
      <c r="C9" s="201"/>
    </row>
    <row r="10" spans="1:11" s="200" customFormat="1" ht="27.95" customHeight="1" x14ac:dyDescent="0.2">
      <c r="A10" s="208"/>
      <c r="B10" s="207"/>
      <c r="C10" s="207"/>
      <c r="D10" s="308" t="s">
        <v>60</v>
      </c>
      <c r="E10" s="309"/>
      <c r="F10" s="223" t="s">
        <v>59</v>
      </c>
      <c r="G10" s="310" t="s">
        <v>53</v>
      </c>
      <c r="H10" s="311"/>
    </row>
    <row r="11" spans="1:11" s="200" customFormat="1" ht="27.95" customHeight="1" x14ac:dyDescent="0.2">
      <c r="A11" s="208"/>
      <c r="B11" s="207"/>
      <c r="C11" s="207"/>
      <c r="D11" s="312" t="s">
        <v>58</v>
      </c>
      <c r="E11" s="313"/>
      <c r="F11" s="222">
        <f>+DATA!G41</f>
        <v>300</v>
      </c>
      <c r="G11" s="209">
        <f>+F11/DATA!$G$40*100</f>
        <v>75</v>
      </c>
      <c r="H11" s="197" t="s">
        <v>49</v>
      </c>
    </row>
    <row r="12" spans="1:11" s="200" customFormat="1" ht="27.95" customHeight="1" x14ac:dyDescent="0.2">
      <c r="A12" s="208"/>
      <c r="B12" s="207"/>
      <c r="C12" s="207"/>
      <c r="D12" s="312" t="s">
        <v>79</v>
      </c>
      <c r="E12" s="313"/>
      <c r="F12" s="1"/>
      <c r="G12" s="209">
        <f>+F12/DATA!$G$40*100</f>
        <v>0</v>
      </c>
      <c r="H12" s="197" t="s">
        <v>49</v>
      </c>
    </row>
    <row r="13" spans="1:11" s="200" customFormat="1" ht="27.95" customHeight="1" x14ac:dyDescent="0.2">
      <c r="A13" s="208"/>
      <c r="B13" s="208"/>
      <c r="C13" s="207"/>
      <c r="D13" s="220"/>
      <c r="E13" s="221" t="s">
        <v>50</v>
      </c>
      <c r="F13" s="210">
        <f>SUM(F11:F12)</f>
        <v>300</v>
      </c>
      <c r="G13" s="209">
        <f>SUM(G11:G12)</f>
        <v>75</v>
      </c>
      <c r="H13" s="197" t="s">
        <v>49</v>
      </c>
    </row>
    <row r="14" spans="1:11" s="200" customFormat="1" ht="27.95" customHeight="1" x14ac:dyDescent="0.2">
      <c r="A14" s="208"/>
      <c r="B14" s="208"/>
      <c r="C14" s="207"/>
      <c r="D14" s="305" t="s">
        <v>57</v>
      </c>
      <c r="E14" s="306"/>
      <c r="F14" s="219">
        <f>+DATA!E7</f>
        <v>1.0195647342892282</v>
      </c>
    </row>
    <row r="15" spans="1:11" s="200" customFormat="1" ht="27.95" customHeight="1" x14ac:dyDescent="0.2">
      <c r="A15" s="208"/>
      <c r="B15" s="207"/>
      <c r="C15" s="207"/>
      <c r="D15" s="218" t="s">
        <v>56</v>
      </c>
      <c r="E15" s="217" t="str">
        <f>"Eigen inschatting door Inschrijver. Waarde tussen 0 en "&amp;F19&amp;" punten."</f>
        <v>Eigen inschatting door Inschrijver. Waarde tussen 0 en 100 punten.</v>
      </c>
      <c r="F15" s="216"/>
      <c r="G15" s="215"/>
      <c r="H15" s="213"/>
    </row>
    <row r="16" spans="1:11" s="200" customFormat="1" ht="27.95" customHeight="1" x14ac:dyDescent="0.2">
      <c r="A16" s="208"/>
      <c r="B16" s="208"/>
      <c r="C16" s="207"/>
      <c r="D16" s="214"/>
      <c r="E16" s="213"/>
      <c r="F16" s="213"/>
      <c r="G16" s="213"/>
    </row>
    <row r="17" spans="1:13" s="200" customFormat="1" ht="27.95" customHeight="1" x14ac:dyDescent="0.2">
      <c r="A17" s="208"/>
      <c r="B17" s="208"/>
      <c r="C17" s="207"/>
      <c r="D17" s="308" t="s">
        <v>55</v>
      </c>
      <c r="E17" s="309"/>
      <c r="F17" s="212" t="s">
        <v>54</v>
      </c>
      <c r="G17" s="310" t="s">
        <v>53</v>
      </c>
      <c r="H17" s="311"/>
    </row>
    <row r="18" spans="1:13" s="200" customFormat="1" ht="27.95" customHeight="1" x14ac:dyDescent="0.2">
      <c r="A18" s="208"/>
      <c r="B18" s="208"/>
      <c r="C18" s="207"/>
      <c r="D18" s="307" t="s">
        <v>52</v>
      </c>
      <c r="E18" s="307"/>
      <c r="F18" s="210">
        <f>DATA!G41</f>
        <v>300</v>
      </c>
      <c r="G18" s="209">
        <f>+F18/DATA!$G$40*100</f>
        <v>75</v>
      </c>
      <c r="H18" s="197" t="s">
        <v>49</v>
      </c>
    </row>
    <row r="19" spans="1:13" s="200" customFormat="1" ht="27.95" customHeight="1" x14ac:dyDescent="0.2">
      <c r="A19" s="208"/>
      <c r="B19" s="208"/>
      <c r="C19" s="207"/>
      <c r="D19" s="307" t="s">
        <v>51</v>
      </c>
      <c r="E19" s="307"/>
      <c r="F19" s="210">
        <f>DATA!G42</f>
        <v>100</v>
      </c>
      <c r="G19" s="209">
        <f>+F19/DATA!$G$40*100</f>
        <v>25</v>
      </c>
      <c r="H19" s="197" t="s">
        <v>49</v>
      </c>
      <c r="K19" s="211"/>
      <c r="L19" s="211"/>
      <c r="M19" s="211"/>
    </row>
    <row r="20" spans="1:13" s="200" customFormat="1" ht="27.95" customHeight="1" x14ac:dyDescent="0.2">
      <c r="A20" s="208"/>
      <c r="B20" s="207"/>
      <c r="C20" s="207"/>
      <c r="D20" s="307" t="s">
        <v>4</v>
      </c>
      <c r="E20" s="307"/>
      <c r="F20" s="210">
        <f>SUM(F18:F19)</f>
        <v>400</v>
      </c>
      <c r="G20" s="209">
        <f>+F20/DATA!$G$40*100</f>
        <v>100</v>
      </c>
      <c r="H20" s="197" t="s">
        <v>49</v>
      </c>
    </row>
    <row r="21" spans="1:13" s="200" customFormat="1" ht="27.95" customHeight="1" x14ac:dyDescent="0.2">
      <c r="A21" s="208"/>
      <c r="B21" s="207"/>
      <c r="C21" s="207"/>
      <c r="D21" s="201"/>
      <c r="E21" s="201"/>
      <c r="F21" s="201"/>
      <c r="G21" s="201"/>
      <c r="H21" s="201"/>
    </row>
    <row r="22" spans="1:13" s="200" customFormat="1" ht="27.95" customHeight="1" x14ac:dyDescent="0.2">
      <c r="A22" s="208"/>
      <c r="B22" s="207"/>
      <c r="C22" s="207"/>
      <c r="D22" s="316"/>
      <c r="E22" s="316"/>
      <c r="F22" s="271"/>
      <c r="G22" s="270"/>
      <c r="H22" s="269"/>
    </row>
    <row r="23" spans="1:13" s="200" customFormat="1" ht="27.95" customHeight="1" x14ac:dyDescent="0.2">
      <c r="A23" s="208"/>
      <c r="B23" s="207"/>
      <c r="C23" s="207"/>
      <c r="D23" s="201"/>
      <c r="E23" s="201"/>
      <c r="F23" s="201"/>
      <c r="G23" s="201"/>
      <c r="H23" s="201"/>
    </row>
    <row r="24" spans="1:13" s="200" customFormat="1" ht="27.95" customHeight="1" x14ac:dyDescent="0.2">
      <c r="A24" s="208"/>
      <c r="B24" s="207"/>
      <c r="C24" s="207"/>
      <c r="D24" s="201"/>
      <c r="E24" s="201"/>
      <c r="F24" s="201"/>
      <c r="G24" s="201"/>
      <c r="H24" s="201"/>
    </row>
    <row r="25" spans="1:13" s="200" customFormat="1" ht="27.95" customHeight="1" x14ac:dyDescent="0.2">
      <c r="A25" s="208"/>
      <c r="B25" s="207"/>
      <c r="C25" s="207"/>
      <c r="D25" s="201"/>
      <c r="E25" s="201"/>
      <c r="F25" s="201"/>
      <c r="G25" s="201"/>
      <c r="H25" s="201"/>
    </row>
    <row r="26" spans="1:13" s="200" customFormat="1" ht="27.75" customHeight="1" x14ac:dyDescent="0.2">
      <c r="A26" s="206"/>
      <c r="B26" s="207"/>
      <c r="C26" s="207"/>
      <c r="D26" s="201"/>
      <c r="E26" s="201"/>
      <c r="F26" s="201"/>
      <c r="G26" s="201"/>
      <c r="H26" s="201"/>
    </row>
    <row r="27" spans="1:13" s="200" customFormat="1" ht="15" customHeight="1" thickBot="1" x14ac:dyDescent="0.25">
      <c r="A27" s="206"/>
      <c r="B27" s="205"/>
      <c r="C27" s="204"/>
      <c r="D27" s="204"/>
      <c r="E27" s="204"/>
      <c r="F27" s="203"/>
      <c r="G27" s="202"/>
      <c r="H27" s="202"/>
    </row>
    <row r="28" spans="1:13" s="200" customFormat="1" ht="15" customHeight="1" x14ac:dyDescent="0.2"/>
    <row r="29" spans="1:13" s="200" customFormat="1" ht="27.95" hidden="1" customHeight="1" x14ac:dyDescent="0.2">
      <c r="B29" s="201"/>
    </row>
    <row r="30" spans="1:13" s="200" customFormat="1" ht="27.95" hidden="1" customHeight="1" x14ac:dyDescent="0.2">
      <c r="B30" s="201"/>
    </row>
    <row r="31" spans="1:13" s="200" customFormat="1" ht="27.95" hidden="1" customHeight="1" x14ac:dyDescent="0.2">
      <c r="B31" s="201"/>
    </row>
    <row r="32" spans="1:13" s="200" customFormat="1" ht="27.95" hidden="1" customHeight="1" x14ac:dyDescent="0.2">
      <c r="B32" s="201"/>
    </row>
    <row r="33" spans="2:17" s="200" customFormat="1" ht="27.95" hidden="1" customHeight="1" x14ac:dyDescent="0.2">
      <c r="B33" s="201"/>
    </row>
    <row r="34" spans="2:17" s="200" customFormat="1" ht="27.95" hidden="1" customHeight="1" x14ac:dyDescent="0.2">
      <c r="B34" s="201"/>
      <c r="Q34" s="200" t="s">
        <v>2</v>
      </c>
    </row>
    <row r="35" spans="2:17" s="200" customFormat="1" ht="27.95" hidden="1" customHeight="1" x14ac:dyDescent="0.2">
      <c r="B35" s="201"/>
    </row>
    <row r="36" spans="2:17" s="200" customFormat="1" ht="27.95" hidden="1" customHeight="1" x14ac:dyDescent="0.25">
      <c r="B36" s="201"/>
      <c r="G36" s="196"/>
    </row>
    <row r="37" spans="2:17" s="200" customFormat="1" ht="27.95" hidden="1" customHeight="1" x14ac:dyDescent="0.25">
      <c r="B37" s="201"/>
      <c r="G37" s="196"/>
    </row>
    <row r="38" spans="2:17" s="200" customFormat="1" ht="27.95" hidden="1" customHeight="1" x14ac:dyDescent="0.25">
      <c r="D38" s="196"/>
      <c r="E38" s="196"/>
      <c r="F38" s="196"/>
      <c r="G38" s="196"/>
    </row>
    <row r="39" spans="2:17" ht="15" hidden="1" customHeight="1" x14ac:dyDescent="0.25"/>
    <row r="40" spans="2:17" ht="15" hidden="1" customHeight="1" x14ac:dyDescent="0.25"/>
    <row r="41" spans="2:17" ht="15" hidden="1" customHeight="1" x14ac:dyDescent="0.25"/>
    <row r="42" spans="2:17" ht="15" hidden="1" customHeight="1" x14ac:dyDescent="0.25"/>
    <row r="43" spans="2:17" ht="15" hidden="1" customHeight="1" x14ac:dyDescent="0.25"/>
    <row r="44" spans="2:17" ht="15" hidden="1" customHeight="1" x14ac:dyDescent="0.25"/>
    <row r="45" spans="2:17" ht="15" hidden="1" customHeight="1" x14ac:dyDescent="0.25"/>
    <row r="46" spans="2:17" ht="15" hidden="1" customHeight="1" x14ac:dyDescent="0.25"/>
    <row r="47" spans="2:17" ht="15" hidden="1" customHeight="1" x14ac:dyDescent="0.25"/>
    <row r="48" spans="2:17" ht="15" hidden="1" customHeight="1" x14ac:dyDescent="0.25"/>
    <row r="49" s="196" customFormat="1" ht="15" hidden="1" customHeight="1" x14ac:dyDescent="0.25"/>
    <row r="50" s="196" customFormat="1" ht="15" hidden="1" customHeight="1" x14ac:dyDescent="0.25"/>
    <row r="51" s="196" customFormat="1" ht="15" hidden="1" customHeight="1" x14ac:dyDescent="0.25"/>
    <row r="52" s="196" customFormat="1" ht="15" hidden="1" customHeight="1" x14ac:dyDescent="0.25"/>
    <row r="53" s="196" customFormat="1" ht="15" hidden="1" customHeight="1" x14ac:dyDescent="0.25"/>
    <row r="54" s="196" customFormat="1" ht="15" hidden="1" customHeight="1" x14ac:dyDescent="0.25"/>
    <row r="55" s="196" customFormat="1" ht="15" hidden="1" customHeight="1" x14ac:dyDescent="0.25"/>
    <row r="56" s="196" customFormat="1" ht="15" hidden="1" customHeight="1" x14ac:dyDescent="0.25"/>
    <row r="57" s="196" customFormat="1" ht="15" hidden="1" customHeight="1" x14ac:dyDescent="0.25"/>
    <row r="58" s="196" customFormat="1" ht="15" hidden="1" customHeight="1" x14ac:dyDescent="0.25"/>
    <row r="59" s="196" customFormat="1" ht="15" hidden="1" customHeight="1" x14ac:dyDescent="0.25"/>
    <row r="60" s="196" customFormat="1" ht="15" hidden="1" customHeight="1" x14ac:dyDescent="0.25"/>
    <row r="61" s="196" customFormat="1" ht="15" hidden="1" customHeight="1" x14ac:dyDescent="0.25"/>
    <row r="62" s="196" customFormat="1" ht="15" hidden="1" customHeight="1" x14ac:dyDescent="0.25"/>
    <row r="63" s="196" customFormat="1" ht="15" hidden="1" customHeight="1" x14ac:dyDescent="0.25"/>
    <row r="64" s="196" customFormat="1" ht="15" hidden="1" customHeight="1" x14ac:dyDescent="0.25"/>
    <row r="65" s="196" customFormat="1" ht="15" hidden="1" customHeight="1" x14ac:dyDescent="0.25"/>
    <row r="66" s="196" customFormat="1" ht="15" hidden="1" customHeight="1" x14ac:dyDescent="0.25"/>
    <row r="67" s="196" customFormat="1" ht="15" hidden="1" customHeight="1" x14ac:dyDescent="0.25"/>
    <row r="68" s="196" customFormat="1" ht="15" hidden="1" customHeight="1" x14ac:dyDescent="0.25"/>
    <row r="69" s="196" customFormat="1" ht="15" hidden="1" customHeight="1" x14ac:dyDescent="0.25"/>
    <row r="70" s="196" customFormat="1" ht="15" hidden="1" customHeight="1" x14ac:dyDescent="0.25"/>
    <row r="71" s="196" customFormat="1" ht="15" hidden="1" customHeight="1" x14ac:dyDescent="0.25"/>
    <row r="72" s="196" customFormat="1" ht="15" hidden="1" customHeight="1" x14ac:dyDescent="0.25"/>
    <row r="73" s="196" customFormat="1" ht="15" hidden="1" customHeight="1" x14ac:dyDescent="0.25"/>
    <row r="74" s="196" customFormat="1" ht="15" hidden="1" customHeight="1" x14ac:dyDescent="0.25"/>
    <row r="75" s="196" customFormat="1" ht="15" hidden="1" customHeight="1" x14ac:dyDescent="0.25"/>
    <row r="76" s="196" customFormat="1" ht="15" hidden="1" customHeight="1" x14ac:dyDescent="0.25"/>
    <row r="77" s="196" customFormat="1" ht="15" hidden="1" customHeight="1" x14ac:dyDescent="0.25"/>
    <row r="78" s="196" customFormat="1" ht="15" hidden="1" customHeight="1" x14ac:dyDescent="0.25"/>
    <row r="79" s="196" customFormat="1" ht="15" hidden="1" customHeight="1" x14ac:dyDescent="0.25"/>
    <row r="80" s="196" customFormat="1" ht="15" hidden="1" customHeight="1" x14ac:dyDescent="0.25"/>
    <row r="81" spans="3:7" ht="15" hidden="1" customHeight="1" x14ac:dyDescent="0.25"/>
    <row r="82" spans="3:7" ht="15" hidden="1" customHeight="1" x14ac:dyDescent="0.25">
      <c r="C82" s="314" t="s">
        <v>50</v>
      </c>
      <c r="D82" s="315"/>
      <c r="E82" s="199">
        <v>1650</v>
      </c>
      <c r="F82" s="198" t="e">
        <f>+E82/Qmax*100</f>
        <v>#NAME?</v>
      </c>
      <c r="G82" s="197" t="s">
        <v>49</v>
      </c>
    </row>
    <row r="83" spans="3:7" ht="15" hidden="1" customHeight="1" x14ac:dyDescent="0.25"/>
    <row r="84" spans="3:7" ht="15" hidden="1" customHeight="1" x14ac:dyDescent="0.25"/>
    <row r="85" spans="3:7" ht="15" hidden="1" customHeight="1" x14ac:dyDescent="0.25"/>
    <row r="86" spans="3:7" ht="15" hidden="1" customHeight="1" x14ac:dyDescent="0.25"/>
    <row r="87" spans="3:7" ht="15" hidden="1" customHeight="1" x14ac:dyDescent="0.25"/>
    <row r="88" spans="3:7" ht="15" hidden="1" customHeight="1" x14ac:dyDescent="0.25"/>
    <row r="89" spans="3:7" ht="15" hidden="1" customHeight="1" x14ac:dyDescent="0.25"/>
    <row r="90" spans="3:7" ht="15" hidden="1" customHeight="1" x14ac:dyDescent="0.25"/>
    <row r="91" spans="3:7" ht="15" hidden="1" customHeight="1" x14ac:dyDescent="0.25"/>
    <row r="92" spans="3:7" ht="15" hidden="1" customHeight="1" x14ac:dyDescent="0.25"/>
    <row r="93" spans="3:7" ht="15" hidden="1" customHeight="1" x14ac:dyDescent="0.25"/>
    <row r="94" spans="3:7" ht="15" hidden="1" customHeight="1" x14ac:dyDescent="0.25"/>
  </sheetData>
  <sheetProtection algorithmName="SHA-512" hashValue="sxQ4thnOdJqX03dhB5HfEbeN4nWIv2JAaTaugyR6udcd8+llb/6lPZjlJ5oJP9qFrRDZ+S3tvUe+CbA09ssZng==" saltValue="nq65adEx3S2VDHnKhv6UZQ==" spinCount="100000" sheet="1" objects="1" scenarios="1"/>
  <mergeCells count="13">
    <mergeCell ref="C82:D82"/>
    <mergeCell ref="D17:E17"/>
    <mergeCell ref="G17:H17"/>
    <mergeCell ref="D18:E18"/>
    <mergeCell ref="D19:E19"/>
    <mergeCell ref="D20:E20"/>
    <mergeCell ref="D22:E22"/>
    <mergeCell ref="D14:E14"/>
    <mergeCell ref="D8:E8"/>
    <mergeCell ref="D10:E10"/>
    <mergeCell ref="G10:H10"/>
    <mergeCell ref="D11:E11"/>
    <mergeCell ref="D12:E12"/>
  </mergeCells>
  <pageMargins left="0.7" right="0.7" top="0.75" bottom="0.75" header="0.3" footer="0.3"/>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A313-EE99-4E80-ADF6-60483C0727A9}">
  <dimension ref="A1:AE80"/>
  <sheetViews>
    <sheetView showGridLines="0" zoomScaleNormal="100" workbookViewId="0">
      <selection activeCell="E12" sqref="E12"/>
    </sheetView>
  </sheetViews>
  <sheetFormatPr defaultColWidth="0" defaultRowHeight="15" zeroHeight="1" x14ac:dyDescent="0.25"/>
  <cols>
    <col min="1" max="1" width="3.7109375" style="272" customWidth="1"/>
    <col min="2" max="27" width="21.7109375" style="272" customWidth="1"/>
    <col min="28" max="28" width="3.7109375" style="272" customWidth="1"/>
    <col min="29" max="31" width="21.7109375" style="272" hidden="1" customWidth="1"/>
    <col min="32" max="16384" width="9.140625" style="272" hidden="1"/>
  </cols>
  <sheetData>
    <row r="1" spans="2:28" s="232" customFormat="1" ht="21" customHeight="1" x14ac:dyDescent="0.25">
      <c r="AB1" s="233"/>
    </row>
    <row r="2" spans="2:28" s="233" customFormat="1" ht="21" customHeight="1" x14ac:dyDescent="0.2">
      <c r="B2" s="317" t="s">
        <v>47</v>
      </c>
      <c r="C2" s="317"/>
      <c r="D2" s="317"/>
      <c r="E2" s="317"/>
    </row>
    <row r="3" spans="2:28" s="233" customFormat="1" ht="21" customHeight="1" x14ac:dyDescent="0.2">
      <c r="B3" s="317"/>
      <c r="C3" s="317"/>
      <c r="D3" s="317"/>
      <c r="E3" s="317"/>
    </row>
    <row r="4" spans="2:28" s="233" customFormat="1" ht="21" customHeight="1" x14ac:dyDescent="0.2">
      <c r="B4" s="317"/>
      <c r="C4" s="317"/>
      <c r="D4" s="317"/>
      <c r="E4" s="317"/>
    </row>
    <row r="5" spans="2:28" s="233" customFormat="1" ht="21" customHeight="1" x14ac:dyDescent="0.2">
      <c r="B5" s="234"/>
    </row>
    <row r="6" spans="2:28" s="233" customFormat="1" ht="27.95" customHeight="1" x14ac:dyDescent="0.2">
      <c r="B6" s="235" t="s">
        <v>46</v>
      </c>
    </row>
    <row r="7" spans="2:28" s="233" customFormat="1" ht="27.95" customHeight="1" x14ac:dyDescent="0.2">
      <c r="B7" s="236" t="s">
        <v>45</v>
      </c>
      <c r="C7" s="237">
        <f>+'BPK-Grafiek'!$F$8</f>
        <v>0</v>
      </c>
      <c r="D7" s="238">
        <f>+'BPK-Grafiek'!$F$13</f>
        <v>300</v>
      </c>
      <c r="E7" s="239">
        <f>IFERROR((0.5*($C$7/$G$38)^$F$38+0.5*(2-$D$7/$H$38)^$F$38)^(1/$F$38),0)</f>
        <v>1.0195647342892282</v>
      </c>
      <c r="F7" s="240">
        <f>+D7/G40*100</f>
        <v>75</v>
      </c>
    </row>
    <row r="8" spans="2:28" s="233" customFormat="1" ht="27.95" customHeight="1" x14ac:dyDescent="0.2"/>
    <row r="9" spans="2:28" s="243" customFormat="1" ht="27.95" customHeight="1" x14ac:dyDescent="0.25">
      <c r="B9" s="241" t="s">
        <v>44</v>
      </c>
      <c r="C9" s="318" t="s">
        <v>80</v>
      </c>
      <c r="D9" s="318"/>
      <c r="E9" s="318"/>
      <c r="F9" s="318"/>
      <c r="G9" s="318"/>
      <c r="H9" s="318"/>
      <c r="I9" s="318"/>
      <c r="J9" s="318"/>
      <c r="K9" s="242"/>
      <c r="L9" s="242"/>
    </row>
    <row r="10" spans="2:28" s="243" customFormat="1" ht="27.95" customHeight="1" x14ac:dyDescent="0.25">
      <c r="C10" s="318"/>
      <c r="D10" s="318"/>
      <c r="E10" s="318"/>
      <c r="F10" s="318"/>
      <c r="G10" s="318"/>
      <c r="H10" s="318"/>
      <c r="I10" s="318"/>
      <c r="J10" s="318"/>
    </row>
    <row r="11" spans="2:28" s="233" customFormat="1" ht="27.95" customHeight="1" x14ac:dyDescent="0.2">
      <c r="B11" s="244" t="s">
        <v>43</v>
      </c>
      <c r="C11" s="245" t="s">
        <v>42</v>
      </c>
      <c r="D11" s="245" t="s">
        <v>41</v>
      </c>
      <c r="E11" s="245" t="s">
        <v>24</v>
      </c>
      <c r="F11" s="246"/>
      <c r="G11" s="246"/>
      <c r="H11" s="246"/>
      <c r="I11" s="246"/>
      <c r="J11" s="246"/>
      <c r="K11" s="246"/>
      <c r="L11" s="246"/>
      <c r="M11" s="246"/>
      <c r="N11" s="246"/>
      <c r="O11" s="246"/>
      <c r="P11" s="246"/>
      <c r="Q11" s="246"/>
      <c r="R11" s="246"/>
      <c r="S11" s="246"/>
      <c r="T11" s="246"/>
      <c r="U11" s="246"/>
      <c r="V11" s="246"/>
      <c r="W11" s="246"/>
      <c r="X11" s="246"/>
      <c r="Y11" s="246"/>
      <c r="Z11" s="246"/>
      <c r="AA11" s="246"/>
    </row>
    <row r="12" spans="2:28" s="233" customFormat="1" ht="27.95" customHeight="1" x14ac:dyDescent="0.2">
      <c r="B12" s="247" t="s">
        <v>40</v>
      </c>
      <c r="C12" s="248">
        <v>400000</v>
      </c>
      <c r="D12" s="249">
        <v>360</v>
      </c>
      <c r="E12" s="250">
        <v>1</v>
      </c>
      <c r="F12" s="246"/>
      <c r="G12" s="246"/>
      <c r="H12" s="246"/>
      <c r="I12" s="246"/>
      <c r="J12" s="246"/>
      <c r="K12" s="246"/>
      <c r="L12" s="246"/>
      <c r="M12" s="246"/>
      <c r="N12" s="246"/>
      <c r="O12" s="246"/>
      <c r="P12" s="246"/>
      <c r="Q12" s="246"/>
      <c r="R12" s="246"/>
      <c r="S12" s="246"/>
      <c r="T12" s="246"/>
      <c r="U12" s="246"/>
      <c r="V12" s="246"/>
      <c r="W12" s="246"/>
      <c r="X12" s="246"/>
      <c r="Y12" s="246"/>
      <c r="Z12" s="246"/>
      <c r="AA12" s="246"/>
    </row>
    <row r="13" spans="2:28" s="233" customFormat="1" ht="27.95" customHeight="1" x14ac:dyDescent="0.2">
      <c r="B13" s="247" t="s">
        <v>39</v>
      </c>
      <c r="C13" s="248">
        <v>430222.22222222225</v>
      </c>
      <c r="D13" s="249">
        <v>400</v>
      </c>
      <c r="E13" s="250">
        <v>1.0000071492741638</v>
      </c>
      <c r="F13" s="246"/>
      <c r="G13" s="246"/>
      <c r="H13" s="246"/>
      <c r="I13" s="246"/>
      <c r="J13" s="246"/>
      <c r="K13" s="246"/>
      <c r="L13" s="246"/>
      <c r="M13" s="246"/>
      <c r="N13" s="246"/>
      <c r="O13" s="246"/>
      <c r="P13" s="246"/>
      <c r="Q13" s="246"/>
      <c r="R13" s="246"/>
      <c r="S13" s="246"/>
      <c r="T13" s="246"/>
      <c r="U13" s="246"/>
      <c r="V13" s="246"/>
      <c r="W13" s="246"/>
      <c r="X13" s="246"/>
      <c r="Y13" s="246"/>
      <c r="Z13" s="246"/>
      <c r="AA13" s="246"/>
    </row>
    <row r="14" spans="2:28" s="233" customFormat="1" ht="27.95" customHeight="1" x14ac:dyDescent="0.2">
      <c r="B14" s="247" t="s">
        <v>38</v>
      </c>
      <c r="C14" s="248">
        <v>0</v>
      </c>
      <c r="D14" s="249">
        <v>308.05950630217166</v>
      </c>
      <c r="E14" s="250">
        <v>0.99999999999999989</v>
      </c>
      <c r="F14" s="246"/>
      <c r="G14" s="246"/>
      <c r="H14" s="246"/>
      <c r="I14" s="246"/>
      <c r="J14" s="246"/>
      <c r="K14" s="246"/>
      <c r="L14" s="246"/>
      <c r="M14" s="246"/>
      <c r="N14" s="246"/>
      <c r="O14" s="246"/>
      <c r="P14" s="246"/>
      <c r="Q14" s="246"/>
      <c r="R14" s="246"/>
      <c r="S14" s="246"/>
      <c r="T14" s="246"/>
      <c r="U14" s="246"/>
      <c r="V14" s="246"/>
      <c r="W14" s="246"/>
      <c r="X14" s="246"/>
      <c r="Y14" s="246"/>
      <c r="Z14" s="246"/>
      <c r="AA14" s="246"/>
    </row>
    <row r="15" spans="2:28" s="233" customFormat="1" ht="27.95" customHeight="1" x14ac:dyDescent="0.2">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row>
    <row r="16" spans="2:28" s="233" customFormat="1" ht="27.95" customHeight="1" x14ac:dyDescent="0.2">
      <c r="B16" s="251" t="s">
        <v>37</v>
      </c>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row>
    <row r="17" spans="2:27" s="233" customFormat="1" ht="27.95" customHeight="1" x14ac:dyDescent="0.2">
      <c r="B17" s="246"/>
      <c r="C17" s="245" t="s">
        <v>36</v>
      </c>
      <c r="D17" s="252">
        <v>0</v>
      </c>
      <c r="E17" s="252">
        <v>1.2500000000000001E-2</v>
      </c>
      <c r="F17" s="252">
        <v>2.5000000000000001E-2</v>
      </c>
      <c r="G17" s="252">
        <v>0.05</v>
      </c>
      <c r="H17" s="252">
        <v>0.1</v>
      </c>
      <c r="I17" s="252">
        <v>0.15</v>
      </c>
      <c r="J17" s="252">
        <v>0.2</v>
      </c>
      <c r="K17" s="252">
        <v>0.25</v>
      </c>
      <c r="L17" s="252">
        <v>0.3</v>
      </c>
      <c r="M17" s="252">
        <v>0.35</v>
      </c>
      <c r="N17" s="252">
        <v>0.4</v>
      </c>
      <c r="O17" s="252">
        <v>0.45</v>
      </c>
      <c r="P17" s="252">
        <v>0.5</v>
      </c>
      <c r="Q17" s="252">
        <v>0.55000000000000004</v>
      </c>
      <c r="R17" s="252">
        <v>0.6</v>
      </c>
      <c r="S17" s="252">
        <v>0.65</v>
      </c>
      <c r="T17" s="252">
        <v>0.7</v>
      </c>
      <c r="U17" s="252">
        <v>0.75</v>
      </c>
      <c r="V17" s="252">
        <v>0.8</v>
      </c>
      <c r="W17" s="252">
        <v>0.85</v>
      </c>
      <c r="X17" s="252">
        <v>0.9</v>
      </c>
      <c r="Y17" s="252">
        <v>0.95</v>
      </c>
      <c r="Z17" s="252">
        <v>1</v>
      </c>
      <c r="AA17" s="253">
        <v>0</v>
      </c>
    </row>
    <row r="18" spans="2:27" s="233" customFormat="1" ht="27.95" customHeight="1" x14ac:dyDescent="0.2">
      <c r="B18" s="254" t="s">
        <v>35</v>
      </c>
      <c r="C18" s="252">
        <v>308.05950630217166</v>
      </c>
      <c r="D18" s="252">
        <v>308.05950630217166</v>
      </c>
      <c r="E18" s="252">
        <v>309.20876247339453</v>
      </c>
      <c r="F18" s="252">
        <v>310.35801864461735</v>
      </c>
      <c r="G18" s="252">
        <v>312.65653098706309</v>
      </c>
      <c r="H18" s="252">
        <v>317.25355567195447</v>
      </c>
      <c r="I18" s="252">
        <v>321.85058035684591</v>
      </c>
      <c r="J18" s="252">
        <v>326.44760504173735</v>
      </c>
      <c r="K18" s="252">
        <v>331.04462972662873</v>
      </c>
      <c r="L18" s="252">
        <v>335.64165441152016</v>
      </c>
      <c r="M18" s="252">
        <v>340.2386790964116</v>
      </c>
      <c r="N18" s="252">
        <v>344.83570378130298</v>
      </c>
      <c r="O18" s="252">
        <v>349.43272846619442</v>
      </c>
      <c r="P18" s="252">
        <v>354.02975315108586</v>
      </c>
      <c r="Q18" s="252">
        <v>358.62677783597724</v>
      </c>
      <c r="R18" s="252">
        <v>363.22380252086867</v>
      </c>
      <c r="S18" s="252">
        <v>367.82082720576011</v>
      </c>
      <c r="T18" s="252">
        <v>372.41785189065149</v>
      </c>
      <c r="U18" s="252">
        <v>377.01487657554293</v>
      </c>
      <c r="V18" s="252">
        <v>381.61190126043437</v>
      </c>
      <c r="W18" s="252">
        <v>386.20892594532575</v>
      </c>
      <c r="X18" s="252">
        <v>390.80595063021718</v>
      </c>
      <c r="Y18" s="252">
        <v>395.40297531510856</v>
      </c>
      <c r="Z18" s="252">
        <v>400</v>
      </c>
      <c r="AA18" s="252" t="s">
        <v>24</v>
      </c>
    </row>
    <row r="19" spans="2:27" s="233" customFormat="1" ht="27.95" customHeight="1" x14ac:dyDescent="0.2">
      <c r="B19" s="254" t="s">
        <v>34</v>
      </c>
      <c r="C19" s="252"/>
      <c r="D19" s="252">
        <v>0</v>
      </c>
      <c r="E19" s="252">
        <v>200315.11176056377</v>
      </c>
      <c r="F19" s="252">
        <v>228959.00777650482</v>
      </c>
      <c r="G19" s="252">
        <v>261405.01632233933</v>
      </c>
      <c r="H19" s="252">
        <v>297779.58475360455</v>
      </c>
      <c r="I19" s="252">
        <v>320762.80903038813</v>
      </c>
      <c r="J19" s="252">
        <v>337697.9152732385</v>
      </c>
      <c r="K19" s="252">
        <v>351094.87277599063</v>
      </c>
      <c r="L19" s="252">
        <v>362139.03063209093</v>
      </c>
      <c r="M19" s="252">
        <v>371492.05209558946</v>
      </c>
      <c r="N19" s="252">
        <v>379564.03112676885</v>
      </c>
      <c r="O19" s="252">
        <v>386628.20591085614</v>
      </c>
      <c r="P19" s="252">
        <v>392876.57831012527</v>
      </c>
      <c r="Q19" s="252">
        <v>398449.69642172579</v>
      </c>
      <c r="R19" s="252">
        <v>403453.83729314373</v>
      </c>
      <c r="S19" s="252">
        <v>407971.51528550952</v>
      </c>
      <c r="T19" s="252">
        <v>412068.21720156458</v>
      </c>
      <c r="U19" s="252">
        <v>415796.88891937368</v>
      </c>
      <c r="V19" s="252">
        <v>419201.0224615956</v>
      </c>
      <c r="W19" s="252">
        <v>422316.83935855306</v>
      </c>
      <c r="X19" s="252">
        <v>425174.8719056503</v>
      </c>
      <c r="Y19" s="252">
        <v>427801.13224042341</v>
      </c>
      <c r="Z19" s="252">
        <v>430217.99249532691</v>
      </c>
      <c r="AA19" s="252">
        <v>1</v>
      </c>
    </row>
    <row r="20" spans="2:27" s="233" customFormat="1" ht="27.95" customHeight="1" x14ac:dyDescent="0.2">
      <c r="B20" s="255"/>
      <c r="C20" s="252"/>
      <c r="D20" s="252">
        <v>77.014876575542914</v>
      </c>
      <c r="E20" s="252">
        <v>77.302190618348632</v>
      </c>
      <c r="F20" s="252">
        <v>77.589504661154336</v>
      </c>
      <c r="G20" s="252">
        <v>78.164132746765773</v>
      </c>
      <c r="H20" s="252">
        <v>79.313388917988618</v>
      </c>
      <c r="I20" s="252">
        <v>80.462645089211478</v>
      </c>
      <c r="J20" s="252">
        <v>81.611901260434337</v>
      </c>
      <c r="K20" s="252">
        <v>82.761157431657182</v>
      </c>
      <c r="L20" s="252">
        <v>83.910413602880041</v>
      </c>
      <c r="M20" s="252">
        <v>85.0596697741029</v>
      </c>
      <c r="N20" s="252">
        <v>86.208925945325745</v>
      </c>
      <c r="O20" s="252">
        <v>87.358182116548605</v>
      </c>
      <c r="P20" s="252">
        <v>88.507438287771464</v>
      </c>
      <c r="Q20" s="252">
        <v>89.656694458994309</v>
      </c>
      <c r="R20" s="252">
        <v>90.805950630217168</v>
      </c>
      <c r="S20" s="252">
        <v>91.955206801440028</v>
      </c>
      <c r="T20" s="252">
        <v>93.104462972662873</v>
      </c>
      <c r="U20" s="252">
        <v>94.253719143885732</v>
      </c>
      <c r="V20" s="252">
        <v>95.402975315108591</v>
      </c>
      <c r="W20" s="252">
        <v>96.552231486331436</v>
      </c>
      <c r="X20" s="252">
        <v>97.701487657554296</v>
      </c>
      <c r="Y20" s="252">
        <v>98.850743828777141</v>
      </c>
      <c r="Z20" s="252">
        <v>100</v>
      </c>
      <c r="AA20" s="252">
        <v>0</v>
      </c>
    </row>
    <row r="21" spans="2:27" s="233" customFormat="1" ht="27.95" customHeight="1" x14ac:dyDescent="0.2">
      <c r="B21" s="254" t="s">
        <v>33</v>
      </c>
      <c r="C21" s="252">
        <v>349.25355567195453</v>
      </c>
      <c r="D21" s="252">
        <v>349.25355567195453</v>
      </c>
      <c r="E21" s="252">
        <v>349.88788622605512</v>
      </c>
      <c r="F21" s="252">
        <v>350.52221678015565</v>
      </c>
      <c r="G21" s="252">
        <v>351.79087788835682</v>
      </c>
      <c r="H21" s="252">
        <v>354.32820010475905</v>
      </c>
      <c r="I21" s="252">
        <v>356.86552232116134</v>
      </c>
      <c r="J21" s="252">
        <v>359.40284453756362</v>
      </c>
      <c r="K21" s="252">
        <v>361.94016675396591</v>
      </c>
      <c r="L21" s="252">
        <v>364.4774889703682</v>
      </c>
      <c r="M21" s="252">
        <v>367.01481118677043</v>
      </c>
      <c r="N21" s="252">
        <v>369.55213340317272</v>
      </c>
      <c r="O21" s="252">
        <v>372.08945561957501</v>
      </c>
      <c r="P21" s="252">
        <v>374.62677783597724</v>
      </c>
      <c r="Q21" s="252">
        <v>377.16410005237952</v>
      </c>
      <c r="R21" s="252">
        <v>379.70142226878181</v>
      </c>
      <c r="S21" s="252">
        <v>382.2387444851841</v>
      </c>
      <c r="T21" s="252">
        <v>384.77606670158639</v>
      </c>
      <c r="U21" s="252">
        <v>387.31338891798862</v>
      </c>
      <c r="V21" s="252">
        <v>389.85071113439091</v>
      </c>
      <c r="W21" s="252">
        <v>392.38803335079319</v>
      </c>
      <c r="X21" s="252">
        <v>394.92535556719542</v>
      </c>
      <c r="Y21" s="252">
        <v>397.46267778359771</v>
      </c>
      <c r="Z21" s="252">
        <v>400</v>
      </c>
      <c r="AA21" s="252" t="s">
        <v>24</v>
      </c>
    </row>
    <row r="22" spans="2:27" s="233" customFormat="1" ht="27.95" customHeight="1" x14ac:dyDescent="0.2">
      <c r="B22" s="254" t="s">
        <v>32</v>
      </c>
      <c r="C22" s="252"/>
      <c r="D22" s="252">
        <v>0</v>
      </c>
      <c r="E22" s="252">
        <v>164004.977826032</v>
      </c>
      <c r="F22" s="252">
        <v>187538.20037369293</v>
      </c>
      <c r="G22" s="252">
        <v>214300.5234002934</v>
      </c>
      <c r="H22" s="252">
        <v>244544.79415936433</v>
      </c>
      <c r="I22" s="252">
        <v>263876.6496192895</v>
      </c>
      <c r="J22" s="252">
        <v>278290.14870054484</v>
      </c>
      <c r="K22" s="252">
        <v>289831.2896893479</v>
      </c>
      <c r="L22" s="252">
        <v>299464.98436908209</v>
      </c>
      <c r="M22" s="252">
        <v>307729.08457685559</v>
      </c>
      <c r="N22" s="252">
        <v>314956.45146253059</v>
      </c>
      <c r="O22" s="252">
        <v>321368.51585349045</v>
      </c>
      <c r="P22" s="252">
        <v>327120.61523569364</v>
      </c>
      <c r="Q22" s="252">
        <v>332326.256489383</v>
      </c>
      <c r="R22" s="252">
        <v>337071.10610213078</v>
      </c>
      <c r="S22" s="252">
        <v>341421.54133635823</v>
      </c>
      <c r="T22" s="252">
        <v>345430.12792191905</v>
      </c>
      <c r="U22" s="252">
        <v>349139.26707949297</v>
      </c>
      <c r="V22" s="252">
        <v>352583.70357223827</v>
      </c>
      <c r="W22" s="252">
        <v>355792.29865393753</v>
      </c>
      <c r="X22" s="252">
        <v>358789.31347069069</v>
      </c>
      <c r="Y22" s="252">
        <v>361595.35749189585</v>
      </c>
      <c r="Z22" s="252">
        <v>364228.10224840994</v>
      </c>
      <c r="AA22" s="252">
        <v>0.9</v>
      </c>
    </row>
    <row r="23" spans="2:27" s="233" customFormat="1" ht="27.95" customHeight="1" x14ac:dyDescent="0.2">
      <c r="B23" s="255"/>
      <c r="C23" s="252"/>
      <c r="D23" s="252">
        <v>87.313388917988632</v>
      </c>
      <c r="E23" s="252">
        <v>87.471971556513779</v>
      </c>
      <c r="F23" s="252">
        <v>87.630554195038911</v>
      </c>
      <c r="G23" s="252">
        <v>87.947719472089204</v>
      </c>
      <c r="H23" s="252">
        <v>88.582050026189762</v>
      </c>
      <c r="I23" s="252">
        <v>89.216380580290334</v>
      </c>
      <c r="J23" s="252">
        <v>89.850711134390906</v>
      </c>
      <c r="K23" s="252">
        <v>90.485041688491478</v>
      </c>
      <c r="L23" s="252">
        <v>91.11937224259205</v>
      </c>
      <c r="M23" s="252">
        <v>91.753702796692608</v>
      </c>
      <c r="N23" s="252">
        <v>92.388033350793179</v>
      </c>
      <c r="O23" s="252">
        <v>93.022363904893751</v>
      </c>
      <c r="P23" s="252">
        <v>93.656694458994309</v>
      </c>
      <c r="Q23" s="252">
        <v>94.291025013094881</v>
      </c>
      <c r="R23" s="252">
        <v>94.925355567195453</v>
      </c>
      <c r="S23" s="252">
        <v>95.559686121296025</v>
      </c>
      <c r="T23" s="252">
        <v>96.194016675396597</v>
      </c>
      <c r="U23" s="252">
        <v>96.828347229497155</v>
      </c>
      <c r="V23" s="252">
        <v>97.462677783597726</v>
      </c>
      <c r="W23" s="252">
        <v>98.097008337698298</v>
      </c>
      <c r="X23" s="252">
        <v>98.731338891798856</v>
      </c>
      <c r="Y23" s="252">
        <v>99.365669445899428</v>
      </c>
      <c r="Z23" s="252">
        <v>100</v>
      </c>
      <c r="AA23" s="252">
        <v>0</v>
      </c>
    </row>
    <row r="24" spans="2:27" s="233" customFormat="1" ht="27.95" customHeight="1" x14ac:dyDescent="0.2">
      <c r="B24" s="254" t="s">
        <v>31</v>
      </c>
      <c r="C24" s="252">
        <v>390.44760504173735</v>
      </c>
      <c r="D24" s="252">
        <v>390.44760504173735</v>
      </c>
      <c r="E24" s="252">
        <v>390.56700997871565</v>
      </c>
      <c r="F24" s="252">
        <v>390.68641491569389</v>
      </c>
      <c r="G24" s="252">
        <v>390.92522478965049</v>
      </c>
      <c r="H24" s="252">
        <v>391.40284453756362</v>
      </c>
      <c r="I24" s="252">
        <v>391.88046428547676</v>
      </c>
      <c r="J24" s="252">
        <v>392.3580840333899</v>
      </c>
      <c r="K24" s="252">
        <v>392.83570378130298</v>
      </c>
      <c r="L24" s="252">
        <v>393.31332352921612</v>
      </c>
      <c r="M24" s="252">
        <v>393.79094327712926</v>
      </c>
      <c r="N24" s="252">
        <v>394.2685630250424</v>
      </c>
      <c r="O24" s="252">
        <v>394.74618277295554</v>
      </c>
      <c r="P24" s="252">
        <v>395.22380252086867</v>
      </c>
      <c r="Q24" s="252">
        <v>395.70142226878181</v>
      </c>
      <c r="R24" s="252">
        <v>396.17904201669495</v>
      </c>
      <c r="S24" s="252">
        <v>396.65666176460809</v>
      </c>
      <c r="T24" s="252">
        <v>397.13428151252123</v>
      </c>
      <c r="U24" s="252">
        <v>397.61190126043437</v>
      </c>
      <c r="V24" s="252">
        <v>398.08952100834745</v>
      </c>
      <c r="W24" s="252">
        <v>398.56714075626059</v>
      </c>
      <c r="X24" s="252">
        <v>399.04476050417372</v>
      </c>
      <c r="Y24" s="252">
        <v>399.52238025208686</v>
      </c>
      <c r="Z24" s="252">
        <v>400</v>
      </c>
      <c r="AA24" s="252" t="s">
        <v>24</v>
      </c>
    </row>
    <row r="25" spans="2:27" s="233" customFormat="1" ht="27.95" customHeight="1" x14ac:dyDescent="0.2">
      <c r="B25" s="254" t="s">
        <v>30</v>
      </c>
      <c r="C25" s="252"/>
      <c r="D25" s="252">
        <v>0</v>
      </c>
      <c r="E25" s="252">
        <v>107860.17337100953</v>
      </c>
      <c r="F25" s="252">
        <v>123404.13707221573</v>
      </c>
      <c r="G25" s="252">
        <v>141167.57283197899</v>
      </c>
      <c r="H25" s="252">
        <v>161440.84680376248</v>
      </c>
      <c r="I25" s="252">
        <v>174581.79221747213</v>
      </c>
      <c r="J25" s="252">
        <v>184517.86936388147</v>
      </c>
      <c r="K25" s="252">
        <v>192587.47872367018</v>
      </c>
      <c r="L25" s="252">
        <v>199420.82619404423</v>
      </c>
      <c r="M25" s="252">
        <v>205368.64183668874</v>
      </c>
      <c r="N25" s="252">
        <v>210647.63743564588</v>
      </c>
      <c r="O25" s="252">
        <v>215401.74455102705</v>
      </c>
      <c r="P25" s="252">
        <v>219731.76756013729</v>
      </c>
      <c r="Q25" s="252">
        <v>223711.24159882907</v>
      </c>
      <c r="R25" s="252">
        <v>227395.56998641143</v>
      </c>
      <c r="S25" s="252">
        <v>230827.60531239104</v>
      </c>
      <c r="T25" s="252">
        <v>234041.2220491172</v>
      </c>
      <c r="U25" s="252">
        <v>237063.69351576685</v>
      </c>
      <c r="V25" s="252">
        <v>239917.3253706161</v>
      </c>
      <c r="W25" s="252">
        <v>242620.6095264568</v>
      </c>
      <c r="X25" s="252">
        <v>245189.05886656762</v>
      </c>
      <c r="Y25" s="252">
        <v>247635.82367076585</v>
      </c>
      <c r="Z25" s="252">
        <v>249972.15518446802</v>
      </c>
      <c r="AA25" s="252">
        <v>0.8</v>
      </c>
    </row>
    <row r="26" spans="2:27" s="233" customFormat="1" ht="27.95" customHeight="1" x14ac:dyDescent="0.2">
      <c r="B26" s="255"/>
      <c r="C26" s="252"/>
      <c r="D26" s="252">
        <v>97.611901260434337</v>
      </c>
      <c r="E26" s="252">
        <v>97.641752494678911</v>
      </c>
      <c r="F26" s="252">
        <v>97.671603728923472</v>
      </c>
      <c r="G26" s="252">
        <v>97.731306197412621</v>
      </c>
      <c r="H26" s="252">
        <v>97.850711134390906</v>
      </c>
      <c r="I26" s="252">
        <v>97.970116071369191</v>
      </c>
      <c r="J26" s="252">
        <v>98.089521008347475</v>
      </c>
      <c r="K26" s="252">
        <v>98.208925945325745</v>
      </c>
      <c r="L26" s="252">
        <v>98.32833088230403</v>
      </c>
      <c r="M26" s="252">
        <v>98.447735819282315</v>
      </c>
      <c r="N26" s="252">
        <v>98.567140756260599</v>
      </c>
      <c r="O26" s="252">
        <v>98.686545693238884</v>
      </c>
      <c r="P26" s="252">
        <v>98.805950630217168</v>
      </c>
      <c r="Q26" s="252">
        <v>98.925355567195453</v>
      </c>
      <c r="R26" s="252">
        <v>99.044760504173738</v>
      </c>
      <c r="S26" s="252">
        <v>99.164165441152022</v>
      </c>
      <c r="T26" s="252">
        <v>99.283570378130307</v>
      </c>
      <c r="U26" s="252">
        <v>99.402975315108591</v>
      </c>
      <c r="V26" s="252">
        <v>99.522380252086862</v>
      </c>
      <c r="W26" s="252">
        <v>99.641785189065146</v>
      </c>
      <c r="X26" s="252">
        <v>99.761190126043431</v>
      </c>
      <c r="Y26" s="252">
        <v>99.880595063021715</v>
      </c>
      <c r="Z26" s="252">
        <v>100</v>
      </c>
      <c r="AA26" s="252" t="s">
        <v>2</v>
      </c>
    </row>
    <row r="27" spans="2:27" s="233" customFormat="1" ht="27.95" customHeight="1" x14ac:dyDescent="0.2">
      <c r="B27" s="254" t="s">
        <v>29</v>
      </c>
      <c r="C27" s="252">
        <v>431.64165441152022</v>
      </c>
      <c r="D27" s="252">
        <v>431.64165441152022</v>
      </c>
      <c r="E27" s="252">
        <v>431.24613373137623</v>
      </c>
      <c r="F27" s="252">
        <v>430.85061305123224</v>
      </c>
      <c r="G27" s="252">
        <v>430.05957169094421</v>
      </c>
      <c r="H27" s="252">
        <v>428.4774889703682</v>
      </c>
      <c r="I27" s="252">
        <v>426.89540624979219</v>
      </c>
      <c r="J27" s="252">
        <v>425.31332352921618</v>
      </c>
      <c r="K27" s="252">
        <v>423.73124080864017</v>
      </c>
      <c r="L27" s="252">
        <v>422.14915808806415</v>
      </c>
      <c r="M27" s="252">
        <v>420.56707536748814</v>
      </c>
      <c r="N27" s="252">
        <v>418.98499264691213</v>
      </c>
      <c r="O27" s="252">
        <v>417.40290992633612</v>
      </c>
      <c r="P27" s="252">
        <v>415.82082720576011</v>
      </c>
      <c r="Q27" s="252">
        <v>414.2387444851841</v>
      </c>
      <c r="R27" s="252">
        <v>412.65666176460809</v>
      </c>
      <c r="S27" s="252">
        <v>411.07457904403208</v>
      </c>
      <c r="T27" s="252">
        <v>409.49249632345607</v>
      </c>
      <c r="U27" s="252">
        <v>407.91041360288006</v>
      </c>
      <c r="V27" s="252">
        <v>406.32833088230404</v>
      </c>
      <c r="W27" s="252">
        <v>404.74624816172803</v>
      </c>
      <c r="X27" s="252">
        <v>403.16416544115202</v>
      </c>
      <c r="Y27" s="252">
        <v>401.58208272057601</v>
      </c>
      <c r="Z27" s="252">
        <v>400</v>
      </c>
      <c r="AA27" s="252" t="s">
        <v>24</v>
      </c>
    </row>
    <row r="28" spans="2:27" s="233" customFormat="1" ht="27.95" customHeight="1" x14ac:dyDescent="0.2">
      <c r="B28" s="254" t="s">
        <v>28</v>
      </c>
      <c r="C28" s="252"/>
      <c r="D28" s="252">
        <v>0</v>
      </c>
      <c r="E28" s="252">
        <v>0</v>
      </c>
      <c r="F28" s="252">
        <v>0</v>
      </c>
      <c r="G28" s="252">
        <v>0</v>
      </c>
      <c r="H28" s="252">
        <v>0</v>
      </c>
      <c r="I28" s="252">
        <v>0</v>
      </c>
      <c r="J28" s="252">
        <v>0</v>
      </c>
      <c r="K28" s="252">
        <v>0</v>
      </c>
      <c r="L28" s="252">
        <v>0</v>
      </c>
      <c r="M28" s="252">
        <v>0</v>
      </c>
      <c r="N28" s="252">
        <v>0</v>
      </c>
      <c r="O28" s="252">
        <v>0</v>
      </c>
      <c r="P28" s="252">
        <v>0</v>
      </c>
      <c r="Q28" s="252">
        <v>0</v>
      </c>
      <c r="R28" s="252">
        <v>0</v>
      </c>
      <c r="S28" s="252">
        <v>0</v>
      </c>
      <c r="T28" s="252">
        <v>0</v>
      </c>
      <c r="U28" s="252">
        <v>0</v>
      </c>
      <c r="V28" s="252">
        <v>0</v>
      </c>
      <c r="W28" s="252">
        <v>0</v>
      </c>
      <c r="X28" s="252">
        <v>0</v>
      </c>
      <c r="Y28" s="252">
        <v>0</v>
      </c>
      <c r="Z28" s="252">
        <v>0</v>
      </c>
      <c r="AA28" s="252">
        <v>0.7</v>
      </c>
    </row>
    <row r="29" spans="2:27" s="233" customFormat="1" ht="27.95" customHeight="1" x14ac:dyDescent="0.2">
      <c r="B29" s="256"/>
      <c r="C29" s="246"/>
      <c r="D29" s="252">
        <v>107.91041360288006</v>
      </c>
      <c r="E29" s="252">
        <v>107.81153343284406</v>
      </c>
      <c r="F29" s="252">
        <v>107.71265326280806</v>
      </c>
      <c r="G29" s="252">
        <v>107.51489292273607</v>
      </c>
      <c r="H29" s="252">
        <v>107.11937224259205</v>
      </c>
      <c r="I29" s="252">
        <v>106.72385156244806</v>
      </c>
      <c r="J29" s="252">
        <v>106.32833088230404</v>
      </c>
      <c r="K29" s="252">
        <v>105.93281020216003</v>
      </c>
      <c r="L29" s="252">
        <v>105.53728952201604</v>
      </c>
      <c r="M29" s="252">
        <v>105.14176884187204</v>
      </c>
      <c r="N29" s="252">
        <v>104.74624816172803</v>
      </c>
      <c r="O29" s="252">
        <v>104.35072748158403</v>
      </c>
      <c r="P29" s="252">
        <v>103.95520680144004</v>
      </c>
      <c r="Q29" s="252">
        <v>103.55968612129602</v>
      </c>
      <c r="R29" s="252">
        <v>103.16416544115201</v>
      </c>
      <c r="S29" s="252">
        <v>102.76864476100802</v>
      </c>
      <c r="T29" s="252">
        <v>102.373124080864</v>
      </c>
      <c r="U29" s="252">
        <v>101.97760340072001</v>
      </c>
      <c r="V29" s="252">
        <v>101.58208272057601</v>
      </c>
      <c r="W29" s="252">
        <v>101.18656204043202</v>
      </c>
      <c r="X29" s="252">
        <v>100.79104136028801</v>
      </c>
      <c r="Y29" s="252">
        <v>100.39552068014402</v>
      </c>
      <c r="Z29" s="252">
        <v>100</v>
      </c>
      <c r="AA29" s="252">
        <v>0</v>
      </c>
    </row>
    <row r="30" spans="2:27" s="233" customFormat="1" ht="27.95" customHeight="1" x14ac:dyDescent="0.2">
      <c r="B30" s="254" t="s">
        <v>27</v>
      </c>
      <c r="C30" s="252">
        <v>472.83570378130304</v>
      </c>
      <c r="D30" s="252">
        <v>472.83570378130304</v>
      </c>
      <c r="E30" s="252">
        <v>471.92525748403676</v>
      </c>
      <c r="F30" s="252">
        <v>471.01481118677049</v>
      </c>
      <c r="G30" s="252">
        <v>469.19391859223788</v>
      </c>
      <c r="H30" s="252">
        <v>465.55213340317272</v>
      </c>
      <c r="I30" s="252">
        <v>461.91034821410756</v>
      </c>
      <c r="J30" s="252">
        <v>458.26856302504245</v>
      </c>
      <c r="K30" s="252">
        <v>454.62677783597729</v>
      </c>
      <c r="L30" s="252">
        <v>450.98499264691213</v>
      </c>
      <c r="M30" s="252">
        <v>447.34320745784697</v>
      </c>
      <c r="N30" s="252">
        <v>443.70142226878181</v>
      </c>
      <c r="O30" s="252">
        <v>440.05963707971665</v>
      </c>
      <c r="P30" s="252">
        <v>436.41785189065149</v>
      </c>
      <c r="Q30" s="252">
        <v>432.77606670158639</v>
      </c>
      <c r="R30" s="252">
        <v>429.13428151252123</v>
      </c>
      <c r="S30" s="252">
        <v>425.49249632345607</v>
      </c>
      <c r="T30" s="252">
        <v>421.85071113439091</v>
      </c>
      <c r="U30" s="252">
        <v>418.20892594532575</v>
      </c>
      <c r="V30" s="252">
        <v>414.56714075626059</v>
      </c>
      <c r="W30" s="252">
        <v>410.92535556719548</v>
      </c>
      <c r="X30" s="252">
        <v>407.28357037813032</v>
      </c>
      <c r="Y30" s="252">
        <v>403.64178518906516</v>
      </c>
      <c r="Z30" s="252">
        <v>400</v>
      </c>
      <c r="AA30" s="252" t="s">
        <v>24</v>
      </c>
    </row>
    <row r="31" spans="2:27" s="233" customFormat="1" ht="27.75" customHeight="1" x14ac:dyDescent="0.2">
      <c r="B31" s="254" t="s">
        <v>26</v>
      </c>
      <c r="C31" s="252"/>
      <c r="D31" s="252">
        <v>0</v>
      </c>
      <c r="E31" s="252">
        <v>0</v>
      </c>
      <c r="F31" s="252">
        <v>0</v>
      </c>
      <c r="G31" s="252">
        <v>0</v>
      </c>
      <c r="H31" s="252">
        <v>0</v>
      </c>
      <c r="I31" s="252">
        <v>0</v>
      </c>
      <c r="J31" s="252">
        <v>0</v>
      </c>
      <c r="K31" s="252">
        <v>0</v>
      </c>
      <c r="L31" s="252">
        <v>0</v>
      </c>
      <c r="M31" s="252">
        <v>0</v>
      </c>
      <c r="N31" s="252">
        <v>0</v>
      </c>
      <c r="O31" s="252">
        <v>0</v>
      </c>
      <c r="P31" s="252">
        <v>0</v>
      </c>
      <c r="Q31" s="252">
        <v>0</v>
      </c>
      <c r="R31" s="252">
        <v>0</v>
      </c>
      <c r="S31" s="252">
        <v>0</v>
      </c>
      <c r="T31" s="252">
        <v>0</v>
      </c>
      <c r="U31" s="252">
        <v>0</v>
      </c>
      <c r="V31" s="252">
        <v>0</v>
      </c>
      <c r="W31" s="252">
        <v>0</v>
      </c>
      <c r="X31" s="252">
        <v>0</v>
      </c>
      <c r="Y31" s="252">
        <v>0</v>
      </c>
      <c r="Z31" s="252">
        <v>0</v>
      </c>
      <c r="AA31" s="252">
        <v>0.6</v>
      </c>
    </row>
    <row r="32" spans="2:27" s="233" customFormat="1" ht="27.95" customHeight="1" x14ac:dyDescent="0.2">
      <c r="B32" s="255"/>
      <c r="C32" s="252"/>
      <c r="D32" s="252">
        <v>118.20892594532575</v>
      </c>
      <c r="E32" s="252">
        <v>117.98131437100918</v>
      </c>
      <c r="F32" s="252">
        <v>117.75370279669262</v>
      </c>
      <c r="G32" s="252">
        <v>117.29847964805946</v>
      </c>
      <c r="H32" s="252">
        <v>116.38803335079318</v>
      </c>
      <c r="I32" s="252">
        <v>115.47758705352689</v>
      </c>
      <c r="J32" s="252">
        <v>114.56714075626063</v>
      </c>
      <c r="K32" s="252">
        <v>113.65669445899434</v>
      </c>
      <c r="L32" s="252">
        <v>112.74624816172802</v>
      </c>
      <c r="M32" s="252">
        <v>111.83580186446174</v>
      </c>
      <c r="N32" s="252">
        <v>110.92535556719545</v>
      </c>
      <c r="O32" s="252">
        <v>110.01490926992916</v>
      </c>
      <c r="P32" s="252">
        <v>109.10446297266287</v>
      </c>
      <c r="Q32" s="252">
        <v>108.19401667539658</v>
      </c>
      <c r="R32" s="252">
        <v>107.28357037813029</v>
      </c>
      <c r="S32" s="252">
        <v>106.37312408086402</v>
      </c>
      <c r="T32" s="252">
        <v>105.46267778359773</v>
      </c>
      <c r="U32" s="252">
        <v>104.55223148633144</v>
      </c>
      <c r="V32" s="252">
        <v>103.64178518906515</v>
      </c>
      <c r="W32" s="252">
        <v>102.73133889179886</v>
      </c>
      <c r="X32" s="252">
        <v>101.82089259453258</v>
      </c>
      <c r="Y32" s="252">
        <v>100.91044629726629</v>
      </c>
      <c r="Z32" s="252">
        <v>100</v>
      </c>
      <c r="AA32" s="252" t="s">
        <v>2</v>
      </c>
    </row>
    <row r="33" spans="2:27" s="233" customFormat="1" ht="27.95" customHeight="1" x14ac:dyDescent="0.2">
      <c r="B33" s="254" t="s">
        <v>25</v>
      </c>
      <c r="C33" s="252">
        <v>266.86545693238872</v>
      </c>
      <c r="D33" s="252">
        <v>266.86545693238872</v>
      </c>
      <c r="E33" s="252">
        <v>268.52963872073389</v>
      </c>
      <c r="F33" s="252">
        <v>270.19382050907899</v>
      </c>
      <c r="G33" s="252">
        <v>273.52218408576931</v>
      </c>
      <c r="H33" s="252">
        <v>280.17891123914984</v>
      </c>
      <c r="I33" s="252">
        <v>286.83563839253043</v>
      </c>
      <c r="J33" s="252">
        <v>293.49236554591096</v>
      </c>
      <c r="K33" s="252">
        <v>300.14909269929154</v>
      </c>
      <c r="L33" s="252">
        <v>306.80581985267213</v>
      </c>
      <c r="M33" s="252">
        <v>313.46254700605266</v>
      </c>
      <c r="N33" s="252">
        <v>320.11927415943325</v>
      </c>
      <c r="O33" s="252">
        <v>326.77600131281378</v>
      </c>
      <c r="P33" s="252">
        <v>333.43272846619436</v>
      </c>
      <c r="Q33" s="252">
        <v>340.08945561957495</v>
      </c>
      <c r="R33" s="252">
        <v>346.74618277295548</v>
      </c>
      <c r="S33" s="252">
        <v>353.40290992633606</v>
      </c>
      <c r="T33" s="252">
        <v>360.05963707971659</v>
      </c>
      <c r="U33" s="252">
        <v>366.71636423309718</v>
      </c>
      <c r="V33" s="252">
        <v>373.37309138647777</v>
      </c>
      <c r="W33" s="252">
        <v>380.0298185398583</v>
      </c>
      <c r="X33" s="252">
        <v>386.68654569323888</v>
      </c>
      <c r="Y33" s="252">
        <v>393.34327284661941</v>
      </c>
      <c r="Z33" s="252">
        <v>400</v>
      </c>
      <c r="AA33" s="252" t="s">
        <v>24</v>
      </c>
    </row>
    <row r="34" spans="2:27" s="233" customFormat="1" ht="27.95" customHeight="1" x14ac:dyDescent="0.2">
      <c r="B34" s="254" t="s">
        <v>23</v>
      </c>
      <c r="C34" s="252"/>
      <c r="D34" s="252">
        <v>0</v>
      </c>
      <c r="E34" s="252">
        <v>232362.64723135351</v>
      </c>
      <c r="F34" s="252">
        <v>265494.76643129048</v>
      </c>
      <c r="G34" s="252">
        <v>302902.95640975161</v>
      </c>
      <c r="H34" s="252">
        <v>344562.35640835849</v>
      </c>
      <c r="I34" s="252">
        <v>370630.62895083812</v>
      </c>
      <c r="J34" s="252">
        <v>389647.15530596144</v>
      </c>
      <c r="K34" s="252">
        <v>404534.22561932052</v>
      </c>
      <c r="L34" s="252">
        <v>416673.60025473748</v>
      </c>
      <c r="M34" s="252">
        <v>426837.59176651918</v>
      </c>
      <c r="N34" s="252">
        <v>435505.55710556294</v>
      </c>
      <c r="O34" s="252">
        <v>442997.38239265379</v>
      </c>
      <c r="P34" s="252">
        <v>449538.23404993711</v>
      </c>
      <c r="Q34" s="252">
        <v>455293.24691621354</v>
      </c>
      <c r="R34" s="252">
        <v>460387.5459860955</v>
      </c>
      <c r="S34" s="252">
        <v>464918.4961603827</v>
      </c>
      <c r="T34" s="252">
        <v>468963.55654863262</v>
      </c>
      <c r="U34" s="252">
        <v>472585.51448423514</v>
      </c>
      <c r="V34" s="252">
        <v>475836.08791359782</v>
      </c>
      <c r="W34" s="252">
        <v>478758.47381394525</v>
      </c>
      <c r="X34" s="252">
        <v>481389.19410193968</v>
      </c>
      <c r="Y34" s="252">
        <v>483759.46042796114</v>
      </c>
      <c r="Z34" s="252">
        <v>485896.20158207271</v>
      </c>
      <c r="AA34" s="252">
        <v>1.1000000000000001</v>
      </c>
    </row>
    <row r="35" spans="2:27" s="233" customFormat="1" ht="27.95" customHeight="1" x14ac:dyDescent="0.2">
      <c r="B35" s="256"/>
      <c r="C35" s="246"/>
      <c r="D35" s="252">
        <v>66.716364233097181</v>
      </c>
      <c r="E35" s="252">
        <v>67.132409680183471</v>
      </c>
      <c r="F35" s="252">
        <v>67.548455127269747</v>
      </c>
      <c r="G35" s="252">
        <v>68.380546021442328</v>
      </c>
      <c r="H35" s="252">
        <v>70.04472780978746</v>
      </c>
      <c r="I35" s="252">
        <v>71.708909598132607</v>
      </c>
      <c r="J35" s="252">
        <v>73.373091386477739</v>
      </c>
      <c r="K35" s="252">
        <v>75.037273174822886</v>
      </c>
      <c r="L35" s="252">
        <v>76.701454963168032</v>
      </c>
      <c r="M35" s="252">
        <v>78.365636751513165</v>
      </c>
      <c r="N35" s="252">
        <v>80.029818539858312</v>
      </c>
      <c r="O35" s="252">
        <v>81.694000328203444</v>
      </c>
      <c r="P35" s="252">
        <v>83.358182116548591</v>
      </c>
      <c r="Q35" s="252">
        <v>85.022363904893737</v>
      </c>
      <c r="R35" s="252">
        <v>86.68654569323887</v>
      </c>
      <c r="S35" s="252">
        <v>88.350727481584016</v>
      </c>
      <c r="T35" s="252">
        <v>90.014909269929149</v>
      </c>
      <c r="U35" s="252">
        <v>91.679091058274295</v>
      </c>
      <c r="V35" s="252">
        <v>93.343272846619442</v>
      </c>
      <c r="W35" s="252">
        <v>95.007454634964574</v>
      </c>
      <c r="X35" s="252">
        <v>96.671636423309721</v>
      </c>
      <c r="Y35" s="252">
        <v>98.335818211654853</v>
      </c>
      <c r="Z35" s="252">
        <v>100</v>
      </c>
      <c r="AA35" s="252">
        <v>0</v>
      </c>
    </row>
    <row r="36" spans="2:27" s="233" customFormat="1" ht="27.95" customHeight="1" x14ac:dyDescent="0.2">
      <c r="B36" s="256"/>
      <c r="C36" s="246"/>
      <c r="D36" s="256"/>
      <c r="E36" s="257"/>
      <c r="F36" s="246"/>
      <c r="G36" s="258"/>
      <c r="H36" s="246"/>
      <c r="I36" s="246"/>
      <c r="J36" s="246"/>
      <c r="K36" s="246"/>
      <c r="L36" s="246"/>
      <c r="M36" s="246"/>
      <c r="N36" s="246"/>
      <c r="O36" s="246"/>
      <c r="P36" s="246"/>
      <c r="Q36" s="246"/>
      <c r="R36" s="246"/>
      <c r="S36" s="246"/>
      <c r="T36" s="246"/>
      <c r="U36" s="246"/>
      <c r="V36" s="246"/>
      <c r="W36" s="246"/>
      <c r="X36" s="246"/>
      <c r="Y36" s="246"/>
      <c r="Z36" s="246"/>
      <c r="AA36" s="246"/>
    </row>
    <row r="37" spans="2:27" s="232" customFormat="1" ht="27.95" customHeight="1" x14ac:dyDescent="0.25">
      <c r="B37" s="244" t="s">
        <v>22</v>
      </c>
      <c r="C37" s="246"/>
      <c r="D37" s="246"/>
      <c r="E37" s="259"/>
      <c r="F37" s="244" t="s">
        <v>21</v>
      </c>
      <c r="G37" s="244" t="s">
        <v>20</v>
      </c>
      <c r="H37" s="244" t="s">
        <v>15</v>
      </c>
      <c r="I37" s="259"/>
      <c r="J37" s="259"/>
      <c r="K37" s="259"/>
      <c r="L37" s="259"/>
      <c r="M37" s="259"/>
      <c r="N37" s="259"/>
      <c r="O37" s="259"/>
      <c r="P37" s="259"/>
      <c r="Q37" s="259"/>
      <c r="R37" s="259"/>
      <c r="S37" s="259"/>
      <c r="T37" s="259"/>
      <c r="U37" s="259"/>
      <c r="V37" s="259"/>
      <c r="W37" s="259"/>
      <c r="X37" s="259"/>
      <c r="Y37" s="259"/>
      <c r="Z37" s="259"/>
      <c r="AA37" s="259"/>
    </row>
    <row r="38" spans="2:27" s="232" customFormat="1" ht="27.95" customHeight="1" x14ac:dyDescent="0.25">
      <c r="B38" s="260" t="s">
        <v>19</v>
      </c>
      <c r="C38" s="261">
        <v>400000</v>
      </c>
      <c r="D38" s="262">
        <v>90</v>
      </c>
      <c r="E38" s="259"/>
      <c r="F38" s="260">
        <v>5.1429999999999998</v>
      </c>
      <c r="G38" s="263">
        <v>400000</v>
      </c>
      <c r="H38" s="260">
        <v>360</v>
      </c>
      <c r="I38" s="259"/>
      <c r="J38" s="259"/>
      <c r="K38" s="259"/>
      <c r="L38" s="259"/>
      <c r="M38" s="259"/>
      <c r="N38" s="259"/>
      <c r="O38" s="259"/>
      <c r="P38" s="259"/>
      <c r="Q38" s="259"/>
      <c r="R38" s="259"/>
      <c r="S38" s="259"/>
      <c r="T38" s="259"/>
      <c r="U38" s="259"/>
      <c r="V38" s="259"/>
      <c r="W38" s="259"/>
      <c r="X38" s="259"/>
      <c r="Y38" s="259"/>
      <c r="Z38" s="259"/>
      <c r="AA38" s="259"/>
    </row>
    <row r="39" spans="2:27" s="232" customFormat="1" ht="27.95" customHeight="1" x14ac:dyDescent="0.25">
      <c r="B39" s="260" t="s">
        <v>18</v>
      </c>
      <c r="C39" s="261">
        <v>430222.22222222225</v>
      </c>
      <c r="D39" s="262">
        <v>100</v>
      </c>
      <c r="E39" s="259"/>
      <c r="F39" s="244"/>
      <c r="G39" s="259"/>
      <c r="H39" s="259"/>
      <c r="I39" s="259"/>
      <c r="J39" s="259"/>
      <c r="K39" s="259"/>
      <c r="L39" s="259"/>
      <c r="M39" s="259"/>
      <c r="N39" s="259"/>
      <c r="O39" s="259"/>
      <c r="P39" s="259"/>
      <c r="Q39" s="259"/>
      <c r="R39" s="259"/>
      <c r="S39" s="259"/>
      <c r="T39" s="259"/>
      <c r="U39" s="259"/>
      <c r="V39" s="259"/>
      <c r="W39" s="259"/>
      <c r="X39" s="259"/>
      <c r="Y39" s="259"/>
      <c r="Z39" s="259"/>
      <c r="AA39" s="259"/>
    </row>
    <row r="40" spans="2:27" s="232" customFormat="1" ht="27.95" customHeight="1" x14ac:dyDescent="0.25">
      <c r="B40" s="260" t="s">
        <v>17</v>
      </c>
      <c r="C40" s="264">
        <v>100</v>
      </c>
      <c r="D40" s="264">
        <v>100</v>
      </c>
      <c r="E40" s="259"/>
      <c r="F40" s="260" t="s">
        <v>17</v>
      </c>
      <c r="G40" s="265">
        <v>400</v>
      </c>
      <c r="H40" s="259"/>
      <c r="I40" s="259"/>
      <c r="J40" s="259"/>
      <c r="K40" s="259"/>
      <c r="L40" s="259"/>
      <c r="M40" s="259"/>
      <c r="N40" s="259"/>
      <c r="O40" s="259"/>
      <c r="P40" s="259"/>
      <c r="Q40" s="259"/>
      <c r="R40" s="259"/>
      <c r="S40" s="259"/>
      <c r="T40" s="259"/>
      <c r="U40" s="259"/>
      <c r="V40" s="259"/>
      <c r="W40" s="259"/>
      <c r="X40" s="259"/>
      <c r="Y40" s="259"/>
      <c r="Z40" s="259"/>
      <c r="AA40" s="259"/>
    </row>
    <row r="41" spans="2:27" s="232" customFormat="1" ht="27.95" customHeight="1" x14ac:dyDescent="0.25">
      <c r="B41" s="260" t="s">
        <v>16</v>
      </c>
      <c r="C41" s="264">
        <v>75</v>
      </c>
      <c r="D41" s="264">
        <v>75</v>
      </c>
      <c r="E41" s="259"/>
      <c r="F41" s="260" t="s">
        <v>16</v>
      </c>
      <c r="G41" s="260">
        <v>300</v>
      </c>
      <c r="H41" s="259"/>
      <c r="I41" s="259"/>
      <c r="J41" s="259"/>
      <c r="K41" s="259"/>
      <c r="L41" s="259"/>
      <c r="M41" s="259"/>
      <c r="N41" s="259"/>
      <c r="O41" s="259"/>
      <c r="P41" s="259"/>
      <c r="Q41" s="259"/>
      <c r="R41" s="259"/>
      <c r="S41" s="259"/>
      <c r="T41" s="259"/>
      <c r="U41" s="259"/>
      <c r="V41" s="259"/>
      <c r="W41" s="259"/>
      <c r="X41" s="259"/>
      <c r="Y41" s="259"/>
      <c r="Z41" s="259"/>
      <c r="AA41" s="259"/>
    </row>
    <row r="42" spans="2:27" s="232" customFormat="1" ht="27.95" customHeight="1" x14ac:dyDescent="0.25">
      <c r="B42" s="260" t="s">
        <v>15</v>
      </c>
      <c r="C42" s="264">
        <v>90</v>
      </c>
      <c r="D42" s="264">
        <v>90</v>
      </c>
      <c r="E42" s="259"/>
      <c r="F42" s="260" t="s">
        <v>7</v>
      </c>
      <c r="G42" s="266">
        <v>100</v>
      </c>
      <c r="H42" s="259"/>
      <c r="I42" s="259"/>
      <c r="J42" s="259"/>
      <c r="K42" s="259"/>
      <c r="L42" s="259"/>
      <c r="M42" s="259"/>
      <c r="N42" s="259"/>
      <c r="O42" s="259"/>
      <c r="P42" s="259"/>
      <c r="Q42" s="259"/>
      <c r="R42" s="259"/>
      <c r="S42" s="259"/>
      <c r="T42" s="259"/>
      <c r="U42" s="259"/>
      <c r="V42" s="259"/>
      <c r="W42" s="259"/>
      <c r="X42" s="259"/>
      <c r="Y42" s="259"/>
      <c r="Z42" s="259"/>
      <c r="AA42" s="259"/>
    </row>
    <row r="43" spans="2:27" s="232" customFormat="1" ht="27.95" customHeight="1" x14ac:dyDescent="0.25">
      <c r="B43" s="260" t="s">
        <v>14</v>
      </c>
      <c r="C43" s="267">
        <v>0</v>
      </c>
      <c r="D43" s="261">
        <v>800000.00000000023</v>
      </c>
      <c r="E43" s="259"/>
      <c r="F43" s="260" t="s">
        <v>13</v>
      </c>
      <c r="G43" s="266">
        <v>-10</v>
      </c>
      <c r="H43" s="266">
        <v>-10</v>
      </c>
      <c r="I43" s="268" t="s">
        <v>12</v>
      </c>
      <c r="J43" s="259"/>
      <c r="K43" s="259"/>
      <c r="L43" s="259"/>
      <c r="M43" s="259"/>
      <c r="N43" s="259"/>
      <c r="O43" s="259"/>
      <c r="P43" s="259"/>
      <c r="Q43" s="259"/>
      <c r="R43" s="259"/>
      <c r="S43" s="259"/>
      <c r="T43" s="259"/>
      <c r="U43" s="259"/>
      <c r="V43" s="259"/>
      <c r="W43" s="259"/>
      <c r="X43" s="259"/>
      <c r="Y43" s="259"/>
      <c r="Z43" s="259"/>
      <c r="AA43" s="259"/>
    </row>
    <row r="44" spans="2:27" s="232" customFormat="1" ht="27.95" customHeight="1" x14ac:dyDescent="0.25">
      <c r="B44" s="260" t="s">
        <v>11</v>
      </c>
      <c r="C44" s="264">
        <v>137.5</v>
      </c>
      <c r="D44" s="262">
        <v>137.5</v>
      </c>
      <c r="E44" s="259"/>
      <c r="F44" s="260" t="s">
        <v>10</v>
      </c>
      <c r="G44" s="266">
        <v>-2.5</v>
      </c>
      <c r="H44" s="266">
        <v>-2.5</v>
      </c>
      <c r="I44" s="259"/>
      <c r="J44" s="259"/>
      <c r="K44" s="259"/>
      <c r="L44" s="259"/>
      <c r="M44" s="259"/>
      <c r="N44" s="259"/>
      <c r="O44" s="259"/>
      <c r="P44" s="259"/>
      <c r="Q44" s="259"/>
      <c r="R44" s="259"/>
      <c r="S44" s="259"/>
      <c r="T44" s="259"/>
      <c r="U44" s="259"/>
      <c r="V44" s="259"/>
      <c r="W44" s="259"/>
      <c r="X44" s="259"/>
      <c r="Y44" s="259"/>
      <c r="Z44" s="259"/>
      <c r="AA44" s="259"/>
    </row>
    <row r="45" spans="2:27" ht="27.95" customHeight="1" x14ac:dyDescent="0.25">
      <c r="B45" s="276" t="s">
        <v>9</v>
      </c>
      <c r="C45" s="275">
        <v>37.5</v>
      </c>
      <c r="D45" s="274">
        <v>40000</v>
      </c>
      <c r="E45" s="273"/>
      <c r="F45" s="276" t="s">
        <v>8</v>
      </c>
      <c r="G45" s="278">
        <v>75</v>
      </c>
      <c r="H45" s="277">
        <v>0</v>
      </c>
      <c r="I45" s="273"/>
      <c r="J45" s="273"/>
      <c r="K45" s="273"/>
      <c r="L45" s="273"/>
      <c r="M45" s="273"/>
      <c r="N45" s="273"/>
      <c r="O45" s="273"/>
      <c r="P45" s="273"/>
      <c r="Q45" s="273"/>
      <c r="R45" s="273"/>
      <c r="S45" s="273"/>
      <c r="T45" s="273"/>
      <c r="U45" s="273"/>
      <c r="V45" s="273"/>
      <c r="W45" s="273"/>
      <c r="X45" s="273"/>
      <c r="Y45" s="273"/>
      <c r="Z45" s="273"/>
      <c r="AA45" s="273"/>
    </row>
    <row r="46" spans="2:27" ht="27.95" customHeight="1" x14ac:dyDescent="0.25">
      <c r="B46" s="276" t="s">
        <v>7</v>
      </c>
      <c r="C46" s="275">
        <v>87.5</v>
      </c>
      <c r="D46" s="274">
        <v>40000</v>
      </c>
      <c r="E46" s="273"/>
      <c r="F46" s="273"/>
      <c r="G46" s="273"/>
      <c r="H46" s="273"/>
      <c r="I46" s="273"/>
      <c r="J46" s="273"/>
      <c r="K46" s="273"/>
      <c r="L46" s="273"/>
      <c r="M46" s="273"/>
      <c r="N46" s="273"/>
      <c r="O46" s="273"/>
      <c r="P46" s="273"/>
      <c r="Q46" s="273"/>
      <c r="R46" s="273"/>
      <c r="S46" s="273"/>
      <c r="T46" s="273"/>
      <c r="U46" s="273"/>
      <c r="V46" s="273"/>
      <c r="W46" s="273"/>
      <c r="X46" s="273"/>
      <c r="Y46" s="273"/>
      <c r="Z46" s="273"/>
      <c r="AA46" s="273"/>
    </row>
    <row r="47" spans="2:27" ht="27.95" customHeight="1" x14ac:dyDescent="0.25">
      <c r="B47" s="276" t="s">
        <v>6</v>
      </c>
      <c r="C47" s="275">
        <v>118.75</v>
      </c>
      <c r="D47" s="274">
        <v>40000</v>
      </c>
      <c r="E47" s="273"/>
      <c r="F47" s="273"/>
      <c r="G47" s="273"/>
      <c r="H47" s="273"/>
      <c r="I47" s="273"/>
      <c r="J47" s="273"/>
      <c r="K47" s="273"/>
      <c r="L47" s="273"/>
      <c r="M47" s="273"/>
      <c r="N47" s="273"/>
      <c r="O47" s="273"/>
      <c r="P47" s="273"/>
      <c r="Q47" s="273"/>
      <c r="R47" s="273"/>
      <c r="S47" s="273"/>
      <c r="T47" s="273"/>
      <c r="U47" s="273"/>
      <c r="V47" s="273"/>
      <c r="W47" s="273"/>
      <c r="X47" s="273"/>
      <c r="Y47" s="273"/>
      <c r="Z47" s="273"/>
      <c r="AA47" s="273"/>
    </row>
    <row r="48" spans="2:27" ht="27.95" customHeight="1" x14ac:dyDescent="0.25"/>
    <row r="49" s="272" customFormat="1" ht="15" hidden="1" customHeight="1" x14ac:dyDescent="0.25"/>
    <row r="50" s="272" customFormat="1" ht="15" hidden="1" customHeight="1" x14ac:dyDescent="0.25"/>
    <row r="51" s="272" customFormat="1" ht="15" hidden="1" customHeight="1" x14ac:dyDescent="0.25"/>
    <row r="52" s="272" customFormat="1" ht="15" hidden="1" customHeight="1" x14ac:dyDescent="0.25"/>
    <row r="53" s="272" customFormat="1" ht="15" hidden="1" customHeight="1" x14ac:dyDescent="0.25"/>
    <row r="54" s="272" customFormat="1" ht="15" hidden="1" customHeight="1" x14ac:dyDescent="0.25"/>
    <row r="55" s="272" customFormat="1" ht="15" hidden="1" customHeight="1" x14ac:dyDescent="0.25"/>
    <row r="56" s="272" customFormat="1" ht="15" hidden="1" customHeight="1" x14ac:dyDescent="0.25"/>
    <row r="57" s="272" customFormat="1" ht="15" hidden="1" customHeight="1" x14ac:dyDescent="0.25"/>
    <row r="58" s="272" customFormat="1" ht="15" hidden="1" customHeight="1" x14ac:dyDescent="0.25"/>
    <row r="59" s="272" customFormat="1" ht="15" hidden="1" customHeight="1" x14ac:dyDescent="0.25"/>
    <row r="60" s="272" customFormat="1" ht="15" hidden="1" customHeight="1" x14ac:dyDescent="0.25"/>
    <row r="61" s="272" customFormat="1" ht="15" hidden="1" customHeight="1" x14ac:dyDescent="0.25"/>
    <row r="62" s="272" customFormat="1" ht="15" hidden="1" customHeight="1" x14ac:dyDescent="0.25"/>
    <row r="63" s="272" customFormat="1" ht="15" hidden="1" customHeight="1" x14ac:dyDescent="0.25"/>
    <row r="64" s="272" customFormat="1" ht="15" hidden="1" customHeight="1" x14ac:dyDescent="0.25"/>
    <row r="65" s="272" customFormat="1" ht="15" hidden="1" customHeight="1" x14ac:dyDescent="0.25"/>
    <row r="66" s="272" customFormat="1" ht="15" hidden="1" customHeight="1" x14ac:dyDescent="0.25"/>
    <row r="67" s="272" customFormat="1" ht="15" hidden="1" customHeight="1" x14ac:dyDescent="0.25"/>
    <row r="68" s="272" customFormat="1" ht="15" hidden="1" customHeight="1" x14ac:dyDescent="0.25"/>
    <row r="69" s="272" customFormat="1" ht="15" hidden="1" customHeight="1" x14ac:dyDescent="0.25"/>
    <row r="70" s="272" customFormat="1" ht="15" hidden="1" customHeight="1" x14ac:dyDescent="0.25"/>
    <row r="71" s="272" customFormat="1" ht="15" hidden="1" customHeight="1" x14ac:dyDescent="0.25"/>
    <row r="72" s="272" customFormat="1" ht="15" hidden="1" customHeight="1" x14ac:dyDescent="0.25"/>
    <row r="73" s="272" customFormat="1" ht="15" hidden="1" customHeight="1" x14ac:dyDescent="0.25"/>
    <row r="74" s="272" customFormat="1" ht="15" hidden="1" customHeight="1" x14ac:dyDescent="0.25"/>
    <row r="75" s="272" customFormat="1" ht="15" hidden="1" customHeight="1" x14ac:dyDescent="0.25"/>
    <row r="76" s="272" customFormat="1" ht="15" hidden="1" customHeight="1" x14ac:dyDescent="0.25"/>
    <row r="77" s="272" customFormat="1" ht="15" hidden="1" customHeight="1" x14ac:dyDescent="0.25"/>
    <row r="78" s="272" customFormat="1" ht="15" hidden="1" customHeight="1" x14ac:dyDescent="0.25"/>
    <row r="79" s="272" customFormat="1" ht="15" hidden="1" customHeight="1" x14ac:dyDescent="0.25"/>
    <row r="80" s="272" customFormat="1" ht="15" hidden="1" customHeight="1" x14ac:dyDescent="0.25"/>
  </sheetData>
  <sheetProtection algorithmName="SHA-512" hashValue="+k7EBjVQzrDe7iMfhEVN7g/6wvjUQapQAJTsFbIfNU2HY2naoAf0xmhPlvMKmbrItWfHd+zdJ4YvbM9aqhJ42g==" saltValue="vO4/pcj9AM6ik5QJ+o3kAg==" spinCount="100000" sheet="1" objects="1" scenario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samenvatting</vt:lpstr>
      <vt:lpstr>1. Gebruiksrecht</vt:lpstr>
      <vt:lpstr>2. Opleidingen</vt:lpstr>
      <vt:lpstr>BPK-Grafiek</vt:lpstr>
      <vt:lpstr>DATA</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Hendra H.J. van der Veen</cp:lastModifiedBy>
  <dcterms:created xsi:type="dcterms:W3CDTF">2019-03-04T14:58:42Z</dcterms:created>
  <dcterms:modified xsi:type="dcterms:W3CDTF">2023-09-30T15:21:25Z</dcterms:modified>
</cp:coreProperties>
</file>