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www.samenwerkruimten.nl/teamsites/brigadestafgebouwen1942319424ennb/Documenten/04 Ontwerpfase/04.01 Uitvraag/Concept/"/>
    </mc:Choice>
  </mc:AlternateContent>
  <xr:revisionPtr revIDLastSave="0" documentId="13_ncr:1_{45040100-A04A-4B79-AC6D-B958793D3585}" xr6:coauthVersionLast="47" xr6:coauthVersionMax="47" xr10:uidLastSave="{00000000-0000-0000-0000-000000000000}"/>
  <bookViews>
    <workbookView visibility="hidden" xWindow="-120" yWindow="-120" windowWidth="29040" windowHeight="15840" activeTab="1" xr2:uid="{00000000-000D-0000-FFFF-FFFF00000000}"/>
    <workbookView xWindow="-120" yWindow="-120" windowWidth="29040" windowHeight="15840" activeTab="1" xr2:uid="{CE0DCE0C-E99F-D04F-B014-17D118CC33CE}"/>
  </bookViews>
  <sheets>
    <sheet name="Ruimtestaat" sheetId="1" r:id="rId1"/>
    <sheet name="Mee met Uitvraag" sheetId="3" r:id="rId2"/>
    <sheet name="Berekening aanv voorz" sheetId="2" r:id="rId3"/>
  </sheets>
  <definedNames>
    <definedName name="_xlnm.Print_Area" localSheetId="1">'Mee met Uitvraag'!$A$1:$J$107</definedName>
    <definedName name="_xlnm.Print_Area" localSheetId="0">Ruimtestaat!$A$1:$L$138</definedName>
    <definedName name="_xlnm.Print_Titles" localSheetId="0">Ruimtestaat!$2:$7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3" l="1"/>
  <c r="G102" i="3"/>
  <c r="G106" i="3"/>
  <c r="G105" i="3"/>
  <c r="G104" i="3"/>
  <c r="G103" i="3"/>
  <c r="G100" i="3"/>
  <c r="G99" i="3"/>
  <c r="G98" i="3"/>
  <c r="G97" i="3"/>
  <c r="G95" i="3"/>
  <c r="G94" i="3"/>
  <c r="G93" i="3"/>
  <c r="G89" i="3"/>
  <c r="H88" i="3" s="1"/>
  <c r="H86" i="3"/>
  <c r="G85" i="3"/>
  <c r="G84" i="3"/>
  <c r="G82" i="3"/>
  <c r="G76" i="3"/>
  <c r="G75" i="3"/>
  <c r="G74" i="3"/>
  <c r="G72" i="3"/>
  <c r="G71" i="3"/>
  <c r="G67" i="3"/>
  <c r="G66" i="3"/>
  <c r="G62" i="3"/>
  <c r="G61" i="3"/>
  <c r="G60" i="3"/>
  <c r="G59" i="3"/>
  <c r="G56" i="3"/>
  <c r="H55" i="3" s="1"/>
  <c r="G54" i="3"/>
  <c r="H53" i="3" s="1"/>
  <c r="G52" i="3"/>
  <c r="H51" i="3" s="1"/>
  <c r="G50" i="3"/>
  <c r="H49" i="3" s="1"/>
  <c r="G48" i="3"/>
  <c r="G47" i="3"/>
  <c r="G45" i="3"/>
  <c r="H44" i="3" s="1"/>
  <c r="G43" i="3"/>
  <c r="H42" i="3" s="1"/>
  <c r="G39" i="3"/>
  <c r="G38" i="3"/>
  <c r="G37" i="3"/>
  <c r="G33" i="3"/>
  <c r="G32" i="3"/>
  <c r="G31" i="3"/>
  <c r="G30" i="3"/>
  <c r="G28" i="3"/>
  <c r="H27" i="3" s="1"/>
  <c r="G26" i="3"/>
  <c r="G25" i="3"/>
  <c r="G23" i="3"/>
  <c r="H22" i="3" s="1"/>
  <c r="G21" i="3"/>
  <c r="H20" i="3" s="1"/>
  <c r="G19" i="3"/>
  <c r="H18" i="3" s="1"/>
  <c r="G17" i="3"/>
  <c r="H16" i="3" s="1"/>
  <c r="G15" i="3"/>
  <c r="G14" i="3"/>
  <c r="G13" i="3"/>
  <c r="G12" i="3"/>
  <c r="G10" i="3"/>
  <c r="G9" i="3"/>
  <c r="H95" i="1"/>
  <c r="H94" i="1"/>
  <c r="H88" i="1"/>
  <c r="K108" i="1"/>
  <c r="K107" i="1"/>
  <c r="H143" i="1"/>
  <c r="I142" i="1" s="1"/>
  <c r="H137" i="1"/>
  <c r="H136" i="1"/>
  <c r="H135" i="1"/>
  <c r="H134" i="1"/>
  <c r="H130" i="1"/>
  <c r="H129" i="1"/>
  <c r="H128" i="1"/>
  <c r="H127" i="1"/>
  <c r="H123" i="1"/>
  <c r="H124" i="1"/>
  <c r="H122" i="1"/>
  <c r="H117" i="1"/>
  <c r="I116" i="1" s="1"/>
  <c r="H65" i="3" l="1"/>
  <c r="H68" i="3"/>
  <c r="I91" i="1"/>
  <c r="H8" i="3"/>
  <c r="H46" i="3"/>
  <c r="H11" i="3"/>
  <c r="H34" i="3"/>
  <c r="H92" i="3"/>
  <c r="H79" i="3"/>
  <c r="I78" i="3" s="1"/>
  <c r="H73" i="3"/>
  <c r="H96" i="3"/>
  <c r="H29" i="3"/>
  <c r="H24" i="3"/>
  <c r="H57" i="3"/>
  <c r="H101" i="3"/>
  <c r="K140" i="1"/>
  <c r="I126" i="1"/>
  <c r="I132" i="1"/>
  <c r="I121" i="1"/>
  <c r="J119" i="1" s="1"/>
  <c r="K119" i="1" s="1"/>
  <c r="I64" i="3" l="1"/>
  <c r="I41" i="3"/>
  <c r="I7" i="3"/>
  <c r="I91" i="3"/>
  <c r="H111" i="1"/>
  <c r="H18" i="2"/>
  <c r="I18" i="2" s="1"/>
  <c r="J18" i="2" s="1"/>
  <c r="K18" i="2" s="1"/>
  <c r="L18" i="2" s="1"/>
  <c r="H20" i="2" s="1"/>
  <c r="H9" i="2"/>
  <c r="I9" i="2" s="1"/>
  <c r="J9" i="2" s="1"/>
  <c r="K9" i="2" s="1"/>
  <c r="H110" i="1"/>
  <c r="B18" i="2"/>
  <c r="C18" i="2" s="1"/>
  <c r="D18" i="2" s="1"/>
  <c r="E18" i="2" s="1"/>
  <c r="F18" i="2" s="1"/>
  <c r="B20" i="2" s="1"/>
  <c r="B9" i="2"/>
  <c r="C9" i="2" s="1"/>
  <c r="D9" i="2" s="1"/>
  <c r="E9" i="2" s="1"/>
  <c r="F9" i="2" s="1"/>
  <c r="B11" i="2" s="1"/>
  <c r="L9" i="2" l="1"/>
  <c r="H11" i="2" s="1"/>
  <c r="H108" i="1"/>
  <c r="H107" i="1"/>
  <c r="H100" i="1"/>
  <c r="H99" i="1"/>
  <c r="H98" i="1"/>
  <c r="H89" i="1"/>
  <c r="H83" i="1"/>
  <c r="H82" i="1"/>
  <c r="H81" i="1"/>
  <c r="H80" i="1"/>
  <c r="H76" i="1"/>
  <c r="I75" i="1" s="1"/>
  <c r="H73" i="1"/>
  <c r="I72" i="1" s="1"/>
  <c r="H70" i="1"/>
  <c r="I69" i="1" s="1"/>
  <c r="H66" i="1"/>
  <c r="I65" i="1" s="1"/>
  <c r="H63" i="1"/>
  <c r="H62" i="1"/>
  <c r="H59" i="1"/>
  <c r="I58" i="1" s="1"/>
  <c r="H56" i="1"/>
  <c r="I55" i="1" s="1"/>
  <c r="H50" i="1"/>
  <c r="H51" i="1"/>
  <c r="H49" i="1"/>
  <c r="H34" i="1"/>
  <c r="H33" i="1"/>
  <c r="H43" i="1"/>
  <c r="H42" i="1"/>
  <c r="H41" i="1"/>
  <c r="H40" i="1"/>
  <c r="H37" i="1"/>
  <c r="I36" i="1" s="1"/>
  <c r="H30" i="1"/>
  <c r="I29" i="1" s="1"/>
  <c r="H27" i="1"/>
  <c r="I26" i="1" s="1"/>
  <c r="H24" i="1"/>
  <c r="H21" i="1"/>
  <c r="I20" i="1" s="1"/>
  <c r="H17" i="1"/>
  <c r="H18" i="1"/>
  <c r="H16" i="1"/>
  <c r="H15" i="1"/>
  <c r="H12" i="1"/>
  <c r="H11" i="1"/>
  <c r="I105" i="1" l="1"/>
  <c r="I97" i="1"/>
  <c r="I87" i="1"/>
  <c r="I10" i="1"/>
  <c r="I61" i="1"/>
  <c r="I78" i="1"/>
  <c r="I39" i="1"/>
  <c r="I32" i="1"/>
  <c r="I45" i="1"/>
  <c r="I23" i="1"/>
  <c r="I14" i="1"/>
  <c r="J53" i="1" l="1"/>
  <c r="K53" i="1" s="1"/>
  <c r="J85" i="1"/>
  <c r="K85" i="1" s="1"/>
  <c r="J8" i="1"/>
  <c r="K8" i="1" s="1"/>
  <c r="I113" i="1"/>
  <c r="J103" i="1" s="1"/>
  <c r="C140" i="1" l="1"/>
  <c r="G114" i="1" s="1"/>
  <c r="K103" i="1"/>
</calcChain>
</file>

<file path=xl/sharedStrings.xml><?xml version="1.0" encoding="utf-8"?>
<sst xmlns="http://schemas.openxmlformats.org/spreadsheetml/2006/main" count="950" uniqueCount="329">
  <si>
    <t>Versie</t>
  </si>
  <si>
    <t>0.8</t>
  </si>
  <si>
    <t>Datum</t>
  </si>
  <si>
    <t>Nummer</t>
  </si>
  <si>
    <t>Omschrijving</t>
  </si>
  <si>
    <t>Extra plafondhoogte (indien mogelijk)</t>
  </si>
  <si>
    <t>Aantal plekken</t>
  </si>
  <si>
    <t>Werkplek / Ruimte oppervlakte</t>
  </si>
  <si>
    <t>Functioneel oppervlak</t>
  </si>
  <si>
    <t>Totaal Functioneel Oppervlak</t>
  </si>
  <si>
    <t>Functioneel Oppervlak per hoofdgroep</t>
  </si>
  <si>
    <t>Totaal Bruto Vloeroppervlak per hoofdgroep</t>
  </si>
  <si>
    <t>Opmerkingen / Locatie</t>
  </si>
  <si>
    <t>1.</t>
  </si>
  <si>
    <t>1.1</t>
  </si>
  <si>
    <t>Entreegebied - receptie</t>
  </si>
  <si>
    <t>x</t>
  </si>
  <si>
    <t>1.1.1</t>
  </si>
  <si>
    <t>1.1.2</t>
  </si>
  <si>
    <t>Entree gebied/ Sluis</t>
  </si>
  <si>
    <t>1.2</t>
  </si>
  <si>
    <t>Receptie annex sta-werkplek (koppeling multifunctionele hal)</t>
  </si>
  <si>
    <t>1.2.1</t>
  </si>
  <si>
    <t>1.2.2</t>
  </si>
  <si>
    <t>Open gebied - Hal</t>
  </si>
  <si>
    <t>laag podium - spreekvoorziening in open gebied</t>
  </si>
  <si>
    <t>presentatiemogelijkheid (vb scherm)</t>
  </si>
  <si>
    <t>1.2.3</t>
  </si>
  <si>
    <t>1.2.4</t>
  </si>
  <si>
    <t>Opslag (gesloten) achter uitgiftepunt</t>
  </si>
  <si>
    <t>barmeubel i.c.m. 1.2.4</t>
  </si>
  <si>
    <t>Uitgiftepunt (barmeubel) annex bespreekplek hoog</t>
  </si>
  <si>
    <t>1.3</t>
  </si>
  <si>
    <t>Verkeersruimte verdieping (trap, vide, omloop rondom de vide)</t>
  </si>
  <si>
    <t>1.4</t>
  </si>
  <si>
    <t>Koffieruimten</t>
  </si>
  <si>
    <t>1.4.1</t>
  </si>
  <si>
    <t>BG+verdieping</t>
  </si>
  <si>
    <t>bg</t>
  </si>
  <si>
    <t>Multifunctionele Hal &amp; Speakers corner &amp; Social bg</t>
  </si>
  <si>
    <t>1 per bouwlaag</t>
  </si>
  <si>
    <t>1.5</t>
  </si>
  <si>
    <t>1.5.1</t>
  </si>
  <si>
    <t>Ontmoetingsruimte Huddle (25 personen) - staand vergaderen - broadcasting</t>
  </si>
  <si>
    <t>1.6</t>
  </si>
  <si>
    <t>Service Units</t>
  </si>
  <si>
    <t>1.6.1</t>
  </si>
  <si>
    <t>1.8</t>
  </si>
  <si>
    <t>Open Overleg</t>
  </si>
  <si>
    <t>1.8.1</t>
  </si>
  <si>
    <t>Open overleg groot (6 pers. à 2,5 m2, in multifunctionele hal)</t>
  </si>
  <si>
    <t>1.9</t>
  </si>
  <si>
    <t>Specifieke functies</t>
  </si>
  <si>
    <t>1.9.1</t>
  </si>
  <si>
    <t>1.9.2</t>
  </si>
  <si>
    <t>1.9.3</t>
  </si>
  <si>
    <t>1.9.4</t>
  </si>
  <si>
    <t>BDI ruimte (balie met 2 werkplekken, opslag: post, grijpvoorraad)</t>
  </si>
  <si>
    <t>postkamer - scanruimte, aangrenzend aan 1.9.1</t>
  </si>
  <si>
    <t>Opslagruimte cfm eisen archiefwet, aangrenzend aan 1.9.1</t>
  </si>
  <si>
    <t>Overige werkplekken BDI in een regulier werkgebied (nabij BDI ruimte)</t>
  </si>
  <si>
    <t>1.7</t>
  </si>
  <si>
    <t>Spreekkamers</t>
  </si>
  <si>
    <t>1.10</t>
  </si>
  <si>
    <t>1.10.1</t>
  </si>
  <si>
    <t>1.10.2</t>
  </si>
  <si>
    <t>1.10.3</t>
  </si>
  <si>
    <t>1.10.4</t>
  </si>
  <si>
    <t>Algemene functies</t>
  </si>
  <si>
    <t>Toiletten</t>
  </si>
  <si>
    <t>Miva toilet bezoekers</t>
  </si>
  <si>
    <t>werkkasten</t>
  </si>
  <si>
    <t>Opslag divers tbv hal</t>
  </si>
  <si>
    <t>bv klapstoelen</t>
  </si>
  <si>
    <t>1.10.5</t>
  </si>
  <si>
    <t>Opslag algemeen</t>
  </si>
  <si>
    <t>efficient maatwerk wandrek</t>
  </si>
  <si>
    <t>cfm geldende regelgeving</t>
  </si>
  <si>
    <t>Uitgangspunt voor aantal toiletten is maximale bezetting bij toevoeging van de extra modulen</t>
  </si>
  <si>
    <t>2.</t>
  </si>
  <si>
    <t>Entree (bg) + Gebied Ontmoeten (bg+verd)</t>
  </si>
  <si>
    <t>2.1</t>
  </si>
  <si>
    <t>2.1.1</t>
  </si>
  <si>
    <t>Werkplekken samenwerken (90% van 50)</t>
  </si>
  <si>
    <t>2.2</t>
  </si>
  <si>
    <t>2.2.1</t>
  </si>
  <si>
    <t>Individueel werken</t>
  </si>
  <si>
    <t>2.3</t>
  </si>
  <si>
    <t>2.3.1</t>
  </si>
  <si>
    <t>2.3.2</t>
  </si>
  <si>
    <t>Grote spreekkamers / Briefingroom gerubriceerd</t>
  </si>
  <si>
    <t>Werkplekken individueel werken (10% van 50)</t>
  </si>
  <si>
    <t>2.4</t>
  </si>
  <si>
    <t>2.4.1</t>
  </si>
  <si>
    <t>Open overleg en ontmoeten</t>
  </si>
  <si>
    <t>gekoppeld aan trap</t>
  </si>
  <si>
    <t>2.5</t>
  </si>
  <si>
    <t>2.5.1</t>
  </si>
  <si>
    <t>ruimte voorzien van computervloer</t>
  </si>
  <si>
    <t>Vergaderruimte 12x12m met mogelijkheid diverse opstellingen</t>
  </si>
  <si>
    <t>2.6</t>
  </si>
  <si>
    <t>2.6.1</t>
  </si>
  <si>
    <t xml:space="preserve">Vergaderruimte met ovale tafel 20 pers. En backbench 10 pers. </t>
  </si>
  <si>
    <t>2.7</t>
  </si>
  <si>
    <t>separaat af te sluiten</t>
  </si>
  <si>
    <t>2.7.1</t>
  </si>
  <si>
    <t>2.8</t>
  </si>
  <si>
    <t>2.8.1</t>
  </si>
  <si>
    <t>2.8.2</t>
  </si>
  <si>
    <t>2.8.3</t>
  </si>
  <si>
    <t>2.8.4</t>
  </si>
  <si>
    <t>2.8.5</t>
  </si>
  <si>
    <t>Opslag divers</t>
  </si>
  <si>
    <t>Lockers en garderobe t.b.v. 50 pers.</t>
  </si>
  <si>
    <t>Service unit klein</t>
  </si>
  <si>
    <t>1e verd. t.b.v. scenario's 2 en 3</t>
  </si>
  <si>
    <t>3.</t>
  </si>
  <si>
    <t>Werkgebied functioneel (samen)werken (bg+verd)</t>
  </si>
  <si>
    <t>3.1</t>
  </si>
  <si>
    <t>3.1.1</t>
  </si>
  <si>
    <t>3.1.2</t>
  </si>
  <si>
    <t>Werkgebieden functioneel</t>
  </si>
  <si>
    <t>Per werkgebied 2 aanland-flex-concentratieplekken</t>
  </si>
  <si>
    <t>3.2</t>
  </si>
  <si>
    <t>3.2.1</t>
  </si>
  <si>
    <t>3.2.2</t>
  </si>
  <si>
    <t>Werkgebied voor 8 werkplekken</t>
  </si>
  <si>
    <t>Representatieve ontvangst/overlegruimte t.b.v. Cogp</t>
  </si>
  <si>
    <t>3.3</t>
  </si>
  <si>
    <t>3.3.1</t>
  </si>
  <si>
    <t>3.3.2</t>
  </si>
  <si>
    <t>3.3.3</t>
  </si>
  <si>
    <t>n.t.b.</t>
  </si>
  <si>
    <t>werkkasten (1 per 2 sanitairblokken)</t>
  </si>
  <si>
    <t>Opslag divers (1 per werkgebied)</t>
  </si>
  <si>
    <t>Garderobe, verdeeld naar werkgebieden</t>
  </si>
  <si>
    <t>3.2.3</t>
  </si>
  <si>
    <t>3.2.4</t>
  </si>
  <si>
    <t>4.</t>
  </si>
  <si>
    <t>Ruimten niet direct gekoppeld aan een verdieping</t>
  </si>
  <si>
    <t>4.2</t>
  </si>
  <si>
    <t>4.2.1</t>
  </si>
  <si>
    <t>PGU-ruimten (1e kast-omkleed-douches) cfm norm 1,7m2 pp</t>
  </si>
  <si>
    <t>4.1</t>
  </si>
  <si>
    <t>4.1.1</t>
  </si>
  <si>
    <t>4.1.2</t>
  </si>
  <si>
    <t>Berekeningsmethode cfm HDBV-007</t>
  </si>
  <si>
    <t>Was-en reinigingsruimten PGU</t>
  </si>
  <si>
    <t>Personen</t>
  </si>
  <si>
    <t>Toeslag &gt;100</t>
  </si>
  <si>
    <t>∆</t>
  </si>
  <si>
    <t>x 0,4 m²</t>
  </si>
  <si>
    <t>/8</t>
  </si>
  <si>
    <t>aantal 8</t>
  </si>
  <si>
    <t>Totaal was- en reinigingsruimte</t>
  </si>
  <si>
    <t>Was- en reinigingsruimte PGU</t>
  </si>
  <si>
    <t>mogelijk elders op complex onder te brengen</t>
  </si>
  <si>
    <t>Droogruimte PGU</t>
  </si>
  <si>
    <t>Totaal droogruimte</t>
  </si>
  <si>
    <t>/4</t>
  </si>
  <si>
    <t>aantal 4</t>
  </si>
  <si>
    <t>x 0,2 m²</t>
  </si>
  <si>
    <t>4.1.3</t>
  </si>
  <si>
    <t>4.1.4</t>
  </si>
  <si>
    <t>niet in totaaltellingen</t>
  </si>
  <si>
    <t>bv voor klapstoelen</t>
  </si>
  <si>
    <t>Technische Ruimten - ruimte voor gebouwgebonden installaties</t>
  </si>
  <si>
    <t>Volgt uit het ontwerp</t>
  </si>
  <si>
    <t>4.1.5</t>
  </si>
  <si>
    <t>Sanitaire ruimten en douches cfm geldende normering nabij PGU-ruimten</t>
  </si>
  <si>
    <t xml:space="preserve">Opslag diverse secties </t>
  </si>
  <si>
    <t>Technische Ruimten RVB, schachten, enz.</t>
  </si>
  <si>
    <t>4.3</t>
  </si>
  <si>
    <t>4.3.1</t>
  </si>
  <si>
    <t>5.</t>
  </si>
  <si>
    <t>5.1</t>
  </si>
  <si>
    <t>5.1.1</t>
  </si>
  <si>
    <t>aantal afhankelijk van bouwlagen</t>
  </si>
  <si>
    <t>1e verdieping</t>
  </si>
  <si>
    <t>5.1.2</t>
  </si>
  <si>
    <t>5.1.3</t>
  </si>
  <si>
    <t>Dakopbouw t.b.v. opstellen antennes + voorruimte trap</t>
  </si>
  <si>
    <t>dak</t>
  </si>
  <si>
    <t>5.2</t>
  </si>
  <si>
    <t>5.2.1</t>
  </si>
  <si>
    <t>5.2.2</t>
  </si>
  <si>
    <t>5.2.3</t>
  </si>
  <si>
    <t>5.2.4</t>
  </si>
  <si>
    <t>5.3</t>
  </si>
  <si>
    <t>5.3.2</t>
  </si>
  <si>
    <t>5.3.3</t>
  </si>
  <si>
    <t>5.3.4</t>
  </si>
  <si>
    <t>let op voldoende ventilatie</t>
  </si>
  <si>
    <t>5.3.5</t>
  </si>
  <si>
    <t>7.</t>
  </si>
  <si>
    <t>Oppervlakten totaal</t>
  </si>
  <si>
    <t>7.1</t>
  </si>
  <si>
    <t>BVO</t>
  </si>
  <si>
    <t>7.1.1</t>
  </si>
  <si>
    <t>Bruto vloeroppervlak (factor 1,38) excl PGU</t>
  </si>
  <si>
    <t>Bruto vloeroppervlak PGU</t>
  </si>
  <si>
    <t>FNO</t>
  </si>
  <si>
    <t>7.1.2</t>
  </si>
  <si>
    <t>7.1.3</t>
  </si>
  <si>
    <t>Bruto vloeroppervlakte sanitair enz (Algemene functies)</t>
  </si>
  <si>
    <t>8.</t>
  </si>
  <si>
    <t>Buitenruimte gekoppeld aan BHQ</t>
  </si>
  <si>
    <t>8.1</t>
  </si>
  <si>
    <t>8.1.1</t>
  </si>
  <si>
    <t>Onderstaande punten: 8.4, 8.5 en 8.6 kunnen zich in deze 25m1 zone bevinden.</t>
  </si>
  <si>
    <t>Vrije ruimte 25m1 rond het BHQ</t>
  </si>
  <si>
    <t>Rondom het BHQ rekening houden met een vrije zone van 25 m1 (relevant in scenario 2 / 3 voor het inregelen van de beveiliging, plaatsen boxers en server-vtgn).</t>
  </si>
  <si>
    <t>Aan de zijde cross-functionele werkomgeving op 25 m1 ruimte voor parkeerplaats voorzien, binnen de 25m1 zone.</t>
  </si>
  <si>
    <t>De parkeerplaats is bedoeld voor het plaatsen van TBB2 vtgn in scenario 2 en 3 (zoals bv. servervoertuig TTN-rood en F-CP). Afwerking n.t.b. bv halfverharding (integreren "groene" omgeving).</t>
  </si>
  <si>
    <t>NB. In een maximale setting staan er: 4 servervoertuigen Scania (Ststcie, 44, 45, 11, ingespoeld) + 4 voertuigen AD-gp (ststcie, 44, 45, 11 met LAN en Backbone boxen) + 3 BOXERS (F-CP) + toekomstig mogelijk 2e F-CP + 1 of 2 noodstroomaggregaten</t>
  </si>
  <si>
    <t>8.2</t>
  </si>
  <si>
    <t>8.2.1</t>
  </si>
  <si>
    <t>Indien mogelijk voorbereidingen aanbrengen voor het kunnen opzetten van een afscheiding d.m.v. bijvoorbeeld concertina's in scenario's 2 of 3.</t>
  </si>
  <si>
    <t>8.3</t>
  </si>
  <si>
    <t>Voor of naast het gebouw moet een wat grotere open ruimte beschikbaar zijn, afmeting ca. 26m1 breed x 19 m1 diep. Verharding of half-verharding n.t.b..</t>
  </si>
  <si>
    <t>Plaatsen vlaggenmasten, aantal n.t.b., in deze fase rekening houden met 8 stuks</t>
  </si>
  <si>
    <r>
      <t>Plein (</t>
    </r>
    <r>
      <rPr>
        <b/>
        <sz val="11"/>
        <color theme="1"/>
        <rFont val="Calibri"/>
        <family val="2"/>
        <scheme val="minor"/>
      </rPr>
      <t>App</t>
    </r>
    <r>
      <rPr>
        <b/>
        <sz val="11"/>
        <color theme="1"/>
        <rFont val="Calibri"/>
        <family val="2"/>
      </rPr>
      <t>è</t>
    </r>
    <r>
      <rPr>
        <b/>
        <sz val="9.35"/>
        <color theme="1"/>
        <rFont val="Calibri"/>
        <family val="2"/>
      </rPr>
      <t>lpaats</t>
    </r>
    <r>
      <rPr>
        <b/>
        <i/>
        <sz val="9.35"/>
        <color theme="1"/>
        <rFont val="Calibri"/>
        <family val="2"/>
      </rPr>
      <t>)</t>
    </r>
  </si>
  <si>
    <t>8.3.1</t>
  </si>
  <si>
    <t>8.3.2</t>
  </si>
  <si>
    <t>Pauzevoorziening / bespreek- en werkplek</t>
  </si>
  <si>
    <t>Gebouwgebonden buitenruimte moet plaats bieden voor minimaal 2 tafels voor 6 personen</t>
  </si>
  <si>
    <t>Mogelijkheid voor betreden buitenruimte t.b.v. pauzeren, gekoppeld aan werkgebied ontmoeten</t>
  </si>
  <si>
    <t>8.4</t>
  </si>
  <si>
    <t>8.4.1</t>
  </si>
  <si>
    <t>8.5</t>
  </si>
  <si>
    <t>8.5.1</t>
  </si>
  <si>
    <t>Keerlus voor dienstvoertuigen/officieel bezoek in directe nabijheid van entrée</t>
  </si>
  <si>
    <t>Parkeerplekken voor 4 dienstvoertuigen Cogp nabij ingang</t>
  </si>
  <si>
    <t>Parkeerplekken voor 2 voertuigen officieel bezoek nabij ingang</t>
  </si>
  <si>
    <t>8.5.2</t>
  </si>
  <si>
    <t>8.5.3</t>
  </si>
  <si>
    <t>8.5.4</t>
  </si>
  <si>
    <t>Parkeren/stallen</t>
  </si>
  <si>
    <t>Parkeerplekken voor civiele voertuigen personeel nabij BHQ</t>
  </si>
  <si>
    <t>Overdekte stalling voor 40 fietsen</t>
  </si>
  <si>
    <t>8.5.5</t>
  </si>
  <si>
    <t>8.6</t>
  </si>
  <si>
    <t>Groenvoorziening algemeen</t>
  </si>
  <si>
    <t>8.6.1</t>
  </si>
  <si>
    <t>8.6.2</t>
  </si>
  <si>
    <t>8.6.3</t>
  </si>
  <si>
    <t>Gebouw in het groen. Indien mogelijk is het voorzien van groen rondom (en in) het gebouw een waardevolle relatie met het landmachtoptreden.</t>
  </si>
  <si>
    <t>Gebouw in het groen. Mogelijk groen gebruiken als inrijbeveiliging (bv. Accidentering terrein, groen obstakels, bocht in toegangsweg).</t>
  </si>
  <si>
    <t>Mogelijk pijl gebouw tot max 100 cm boven maaiveld (iets verhoogd qua beleving, inrijbeveiliging).</t>
  </si>
  <si>
    <t>Multifunctionele Huddle / staand vergaderen</t>
  </si>
  <si>
    <t>Ruimtestaat Brigade Hoofdkwartier 13LTBRIG</t>
  </si>
  <si>
    <t>Vervallen</t>
  </si>
  <si>
    <t>Service units (printen, kantoorartikelen, enz)</t>
  </si>
  <si>
    <t>Vervallen  Spreekkamers groot (8 personen)</t>
  </si>
  <si>
    <t>Vervallen  Spreekkamers klein (4 personen)</t>
  </si>
  <si>
    <t>verdelen over de verdiepingen</t>
  </si>
  <si>
    <t xml:space="preserve">Vergaderruimte (12 pers.) </t>
  </si>
  <si>
    <t>Vergaderruimte (16 pers.)</t>
  </si>
  <si>
    <t>Open overleg groot (6 pers.)/ tpv toegang verdieping</t>
  </si>
  <si>
    <t>Multifunctioneel Vergadercentrum</t>
  </si>
  <si>
    <t xml:space="preserve">Multifunctionele Vergaderruimte </t>
  </si>
  <si>
    <t>Trap tpv ruimte 2.4.1</t>
  </si>
  <si>
    <t>Secundaire trap tussen X-Cel gebieden</t>
  </si>
  <si>
    <t>Nader in te delen werkgebieden voor 168 werkplekken</t>
  </si>
  <si>
    <t>Werkgebied CC-cel</t>
  </si>
  <si>
    <t>samenwerken X-cel</t>
  </si>
  <si>
    <t>Werkgebied (samen)werken  X-cel (over 2 verdiepingen)</t>
  </si>
  <si>
    <t>verdeeld over twee bouwlagen</t>
  </si>
  <si>
    <t>Opslag PGU-kasten</t>
  </si>
  <si>
    <t>Rekening houden met scheiding dames-heren (variabel naar de toekomst)</t>
  </si>
  <si>
    <t>Opslagruimte 2e kast vervallen</t>
  </si>
  <si>
    <t>Ruimten t.b.v. DATA-Netwerken</t>
  </si>
  <si>
    <t>Netwerk 1</t>
  </si>
  <si>
    <t xml:space="preserve">Netwerk 1 Patchruimte  per verdieping </t>
  </si>
  <si>
    <t>Netwerk 1 Technische Ruimte</t>
  </si>
  <si>
    <t>Netwerk 1 Schacht t.b.v. doorvoer</t>
  </si>
  <si>
    <t>Netwerk 2</t>
  </si>
  <si>
    <t xml:space="preserve">Netwerk 2 Patchruimte  per verdieping </t>
  </si>
  <si>
    <t>Netwerk 2 Technische Ruimte</t>
  </si>
  <si>
    <t>Netwerk 2 Schacht t.b.v. doorvoer</t>
  </si>
  <si>
    <t>5.3.1</t>
  </si>
  <si>
    <t>Netwerk 3</t>
  </si>
  <si>
    <t>Netwerk 3 Aangrenzende ruimte t.b.v. plotters/printers</t>
  </si>
  <si>
    <t>Netwerk 3 Aangrenzende ruimte met 4 werkplekken</t>
  </si>
  <si>
    <t>Netwerk 3 systemen + opslag</t>
  </si>
  <si>
    <t>Dakopbouw t.b.v. opstellen antennes</t>
  </si>
  <si>
    <t>X</t>
  </si>
  <si>
    <t>Netwerk 3 Schacht t.b.v. doorvoer</t>
  </si>
  <si>
    <t>Meenemen in ontwerp</t>
  </si>
  <si>
    <t>Was- en reinigingsruimte PGU vervallen</t>
  </si>
  <si>
    <t>Droogruimte PGU vervallen</t>
  </si>
  <si>
    <t xml:space="preserve">Overlegruimte Huddle (25 p) - staand vergaderen - </t>
  </si>
  <si>
    <t>Overige werkplekken (nabij BDI ruimte)</t>
  </si>
  <si>
    <t>Wel / Niet Grondgebonden</t>
  </si>
  <si>
    <t>W</t>
  </si>
  <si>
    <t>N</t>
  </si>
  <si>
    <t>werkplek in afgesloten ruimte, &gt; 2uur</t>
  </si>
  <si>
    <t>opslag</t>
  </si>
  <si>
    <t>entreeruimte</t>
  </si>
  <si>
    <t>geen burowerkplek</t>
  </si>
  <si>
    <t>Luchtkwaliteit</t>
  </si>
  <si>
    <t>verbl. R. met spuiventilatie</t>
  </si>
  <si>
    <t>opslagruimte</t>
  </si>
  <si>
    <t>verkeersruimte</t>
  </si>
  <si>
    <t>verbl.r. zonder spuiventilatie</t>
  </si>
  <si>
    <t xml:space="preserve">Type </t>
  </si>
  <si>
    <t>Visueel</t>
  </si>
  <si>
    <t>Wp klasse 2</t>
  </si>
  <si>
    <t>Wp klasse 3</t>
  </si>
  <si>
    <t>wp klasse 1 (hoogste eisen)</t>
  </si>
  <si>
    <t xml:space="preserve">bijeenkomst klasse 1 </t>
  </si>
  <si>
    <t>bijeenkomst klasse 2</t>
  </si>
  <si>
    <t>bijeenkomst klasse 3</t>
  </si>
  <si>
    <t>Thermisch</t>
  </si>
  <si>
    <t>overige/techn. Ruimte/ opslag</t>
  </si>
  <si>
    <t>werkr./bijeenkomst kl 2</t>
  </si>
  <si>
    <t xml:space="preserve">ICT </t>
  </si>
  <si>
    <t>Toiletruimte</t>
  </si>
  <si>
    <t>werkr./bijeenkomst kl 3 (&lt; 2uur)</t>
  </si>
  <si>
    <t>Akoustisch</t>
  </si>
  <si>
    <t>klasse 1 (hoogste niveau)</t>
  </si>
  <si>
    <t xml:space="preserve">klasse 2 </t>
  </si>
  <si>
    <t>klasse 3 (standaard kantoor)</t>
  </si>
  <si>
    <t>klasse 4 (kantoortuin/weinig privacy)</t>
  </si>
  <si>
    <t>klasse 5 (verkeersruimte)</t>
  </si>
  <si>
    <t xml:space="preserve">Grote spreekkamers / Briefingrooms </t>
  </si>
  <si>
    <t>Representatieve ontvangst/overlegruimte t.b.v. C</t>
  </si>
  <si>
    <t>Ruimte met 4 werkplekken</t>
  </si>
  <si>
    <t>Ruimte t.b.v. plotters/printers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</si>
</sst>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9.35"/>
      <color theme="1"/>
      <name val="Calibri"/>
      <family val="2"/>
    </font>
    <font>
      <b/>
      <sz val="9.35"/>
      <color theme="1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textRotation="90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0" fillId="0" borderId="0" xfId="0" quotePrefix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4" xfId="0" applyFont="1" applyBorder="1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1" fillId="0" borderId="0" xfId="0" applyFont="1"/>
    <xf numFmtId="0" fontId="0" fillId="0" borderId="9" xfId="0" applyBorder="1" applyAlignment="1">
      <alignment horizont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/>
    <xf numFmtId="0" fontId="2" fillId="2" borderId="9" xfId="0" applyFont="1" applyFill="1" applyBorder="1"/>
    <xf numFmtId="0" fontId="2" fillId="2" borderId="10" xfId="0" applyFont="1" applyFill="1" applyBorder="1" applyAlignment="1">
      <alignment horizontal="left" inden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/>
    <xf numFmtId="0" fontId="0" fillId="0" borderId="10" xfId="0" applyBorder="1" applyAlignment="1">
      <alignment horizontal="left" indent="2"/>
    </xf>
    <xf numFmtId="9" fontId="0" fillId="0" borderId="10" xfId="0" applyNumberFormat="1" applyBorder="1" applyAlignment="1">
      <alignment horizontal="center"/>
    </xf>
    <xf numFmtId="0" fontId="3" fillId="0" borderId="10" xfId="0" applyFont="1" applyBorder="1" applyAlignment="1">
      <alignment horizontal="left" indent="2"/>
    </xf>
    <xf numFmtId="0" fontId="4" fillId="2" borderId="9" xfId="0" applyFont="1" applyFill="1" applyBorder="1"/>
    <xf numFmtId="0" fontId="4" fillId="2" borderId="10" xfId="0" applyFont="1" applyFill="1" applyBorder="1" applyAlignment="1">
      <alignment horizontal="left" indent="1"/>
    </xf>
    <xf numFmtId="0" fontId="4" fillId="2" borderId="10" xfId="0" applyFont="1" applyFill="1" applyBorder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5" fillId="0" borderId="9" xfId="0" applyFont="1" applyBorder="1"/>
    <xf numFmtId="0" fontId="5" fillId="0" borderId="10" xfId="0" applyFont="1" applyBorder="1" applyAlignment="1">
      <alignment horizontal="left" indent="2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7" fillId="0" borderId="10" xfId="0" applyFont="1" applyBorder="1" applyAlignment="1">
      <alignment horizontal="left" indent="2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center"/>
    </xf>
    <xf numFmtId="0" fontId="7" fillId="0" borderId="13" xfId="0" applyFont="1" applyBorder="1" applyAlignment="1">
      <alignment horizontal="center" textRotation="91"/>
    </xf>
    <xf numFmtId="0" fontId="7" fillId="0" borderId="15" xfId="0" applyFont="1" applyBorder="1" applyAlignment="1">
      <alignment horizontal="center" textRotation="90" wrapText="1"/>
    </xf>
    <xf numFmtId="0" fontId="7" fillId="0" borderId="16" xfId="0" applyFont="1" applyBorder="1" applyAlignment="1">
      <alignment horizontal="center" textRotation="90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4" borderId="10" xfId="0" applyFont="1" applyFill="1" applyBorder="1" applyAlignment="1">
      <alignment horizontal="left" indent="1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/>
    <xf numFmtId="0" fontId="0" fillId="4" borderId="16" xfId="0" applyFill="1" applyBorder="1" applyAlignment="1">
      <alignment horizontal="center"/>
    </xf>
    <xf numFmtId="0" fontId="0" fillId="4" borderId="10" xfId="0" applyFill="1" applyBorder="1" applyAlignment="1">
      <alignment horizontal="left" indent="2"/>
    </xf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2" fillId="5" borderId="10" xfId="0" applyFont="1" applyFill="1" applyBorder="1" applyAlignment="1">
      <alignment horizontal="left" inden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/>
    <xf numFmtId="0" fontId="0" fillId="5" borderId="16" xfId="0" applyFill="1" applyBorder="1" applyAlignment="1">
      <alignment horizontal="center"/>
    </xf>
    <xf numFmtId="0" fontId="3" fillId="5" borderId="10" xfId="0" applyFont="1" applyFill="1" applyBorder="1" applyAlignment="1">
      <alignment horizontal="left" indent="2"/>
    </xf>
    <xf numFmtId="0" fontId="0" fillId="5" borderId="10" xfId="0" applyFill="1" applyBorder="1" applyAlignment="1">
      <alignment horizontal="center"/>
    </xf>
    <xf numFmtId="0" fontId="0" fillId="5" borderId="11" xfId="0" applyFill="1" applyBorder="1"/>
    <xf numFmtId="0" fontId="0" fillId="5" borderId="10" xfId="0" applyFill="1" applyBorder="1" applyAlignment="1">
      <alignment horizontal="left" indent="2"/>
    </xf>
    <xf numFmtId="9" fontId="0" fillId="5" borderId="10" xfId="0" applyNumberFormat="1" applyFill="1" applyBorder="1" applyAlignment="1">
      <alignment horizontal="center"/>
    </xf>
    <xf numFmtId="0" fontId="2" fillId="6" borderId="10" xfId="0" applyFont="1" applyFill="1" applyBorder="1" applyAlignment="1">
      <alignment horizontal="left" indent="1"/>
    </xf>
    <xf numFmtId="0" fontId="2" fillId="6" borderId="10" xfId="0" applyFont="1" applyFill="1" applyBorder="1" applyAlignment="1">
      <alignment horizontal="center"/>
    </xf>
    <xf numFmtId="0" fontId="2" fillId="6" borderId="11" xfId="0" applyFont="1" applyFill="1" applyBorder="1"/>
    <xf numFmtId="0" fontId="0" fillId="6" borderId="16" xfId="0" applyFill="1" applyBorder="1" applyAlignment="1">
      <alignment horizontal="center"/>
    </xf>
    <xf numFmtId="0" fontId="0" fillId="6" borderId="10" xfId="0" applyFill="1" applyBorder="1" applyAlignment="1">
      <alignment horizontal="left" indent="2"/>
    </xf>
    <xf numFmtId="0" fontId="0" fillId="6" borderId="10" xfId="0" applyFill="1" applyBorder="1" applyAlignment="1">
      <alignment horizontal="center"/>
    </xf>
    <xf numFmtId="0" fontId="0" fillId="6" borderId="11" xfId="0" applyFill="1" applyBorder="1"/>
    <xf numFmtId="0" fontId="0" fillId="6" borderId="10" xfId="0" applyFill="1" applyBorder="1"/>
    <xf numFmtId="0" fontId="2" fillId="7" borderId="10" xfId="0" applyFont="1" applyFill="1" applyBorder="1" applyAlignment="1">
      <alignment horizontal="left" indent="1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/>
    <xf numFmtId="0" fontId="0" fillId="7" borderId="16" xfId="0" applyFill="1" applyBorder="1" applyAlignment="1">
      <alignment horizontal="center"/>
    </xf>
    <xf numFmtId="0" fontId="0" fillId="7" borderId="10" xfId="0" applyFill="1" applyBorder="1" applyAlignment="1">
      <alignment horizontal="left" indent="2"/>
    </xf>
    <xf numFmtId="0" fontId="0" fillId="7" borderId="10" xfId="0" applyFill="1" applyBorder="1" applyAlignment="1">
      <alignment horizontal="center"/>
    </xf>
    <xf numFmtId="0" fontId="0" fillId="7" borderId="11" xfId="0" applyFill="1" applyBorder="1"/>
    <xf numFmtId="0" fontId="1" fillId="7" borderId="10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left" indent="1"/>
    </xf>
    <xf numFmtId="0" fontId="2" fillId="8" borderId="10" xfId="0" applyFont="1" applyFill="1" applyBorder="1" applyAlignment="1">
      <alignment horizontal="center"/>
    </xf>
    <xf numFmtId="0" fontId="2" fillId="8" borderId="11" xfId="0" applyFont="1" applyFill="1" applyBorder="1"/>
    <xf numFmtId="0" fontId="0" fillId="8" borderId="16" xfId="0" applyFill="1" applyBorder="1" applyAlignment="1">
      <alignment horizontal="center"/>
    </xf>
    <xf numFmtId="0" fontId="0" fillId="8" borderId="10" xfId="0" applyFill="1" applyBorder="1" applyAlignment="1">
      <alignment horizontal="left" indent="2"/>
    </xf>
    <xf numFmtId="0" fontId="0" fillId="8" borderId="10" xfId="0" applyFill="1" applyBorder="1" applyAlignment="1">
      <alignment horizontal="center"/>
    </xf>
    <xf numFmtId="0" fontId="0" fillId="8" borderId="11" xfId="0" applyFill="1" applyBorder="1"/>
    <xf numFmtId="9" fontId="0" fillId="8" borderId="10" xfId="0" applyNumberFormat="1" applyFill="1" applyBorder="1" applyAlignment="1">
      <alignment horizontal="center"/>
    </xf>
    <xf numFmtId="0" fontId="4" fillId="8" borderId="10" xfId="0" applyFont="1" applyFill="1" applyBorder="1" applyAlignment="1">
      <alignment horizontal="left" indent="1"/>
    </xf>
    <xf numFmtId="0" fontId="4" fillId="8" borderId="10" xfId="0" applyFont="1" applyFill="1" applyBorder="1" applyAlignment="1">
      <alignment horizontal="center"/>
    </xf>
    <xf numFmtId="0" fontId="4" fillId="8" borderId="11" xfId="0" applyFont="1" applyFill="1" applyBorder="1"/>
    <xf numFmtId="0" fontId="5" fillId="8" borderId="10" xfId="0" applyFont="1" applyFill="1" applyBorder="1" applyAlignment="1">
      <alignment horizontal="left" indent="2"/>
    </xf>
    <xf numFmtId="0" fontId="5" fillId="8" borderId="10" xfId="0" applyFont="1" applyFill="1" applyBorder="1" applyAlignment="1">
      <alignment horizontal="center"/>
    </xf>
    <xf numFmtId="0" fontId="5" fillId="8" borderId="11" xfId="0" applyFont="1" applyFill="1" applyBorder="1"/>
    <xf numFmtId="0" fontId="7" fillId="0" borderId="0" xfId="0" applyFont="1" applyAlignment="1">
      <alignment horizontal="center" textRotation="90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 textRotation="90" wrapText="1"/>
    </xf>
    <xf numFmtId="0" fontId="0" fillId="0" borderId="19" xfId="0" applyBorder="1" applyAlignment="1">
      <alignment horizontal="center" textRotation="90" wrapText="1"/>
    </xf>
    <xf numFmtId="0" fontId="0" fillId="0" borderId="20" xfId="0" applyBorder="1" applyAlignment="1">
      <alignment horizontal="center" textRotation="90" wrapText="1"/>
    </xf>
    <xf numFmtId="0" fontId="0" fillId="0" borderId="14" xfId="0" applyBorder="1" applyAlignment="1">
      <alignment horizontal="center" textRotation="90" wrapText="1"/>
    </xf>
    <xf numFmtId="0" fontId="0" fillId="0" borderId="21" xfId="0" applyBorder="1"/>
    <xf numFmtId="0" fontId="1" fillId="3" borderId="21" xfId="0" applyFont="1" applyFill="1" applyBorder="1"/>
    <xf numFmtId="0" fontId="2" fillId="8" borderId="21" xfId="0" applyFont="1" applyFill="1" applyBorder="1"/>
    <xf numFmtId="0" fontId="0" fillId="8" borderId="21" xfId="0" applyFill="1" applyBorder="1"/>
    <xf numFmtId="0" fontId="4" fillId="8" borderId="21" xfId="0" applyFont="1" applyFill="1" applyBorder="1"/>
    <xf numFmtId="0" fontId="5" fillId="8" borderId="21" xfId="0" applyFont="1" applyFill="1" applyBorder="1"/>
    <xf numFmtId="0" fontId="2" fillId="7" borderId="21" xfId="0" applyFont="1" applyFill="1" applyBorder="1"/>
    <xf numFmtId="0" fontId="0" fillId="7" borderId="21" xfId="0" applyFill="1" applyBorder="1"/>
    <xf numFmtId="0" fontId="2" fillId="6" borderId="21" xfId="0" applyFont="1" applyFill="1" applyBorder="1"/>
    <xf numFmtId="0" fontId="0" fillId="6" borderId="21" xfId="0" applyFill="1" applyBorder="1"/>
    <xf numFmtId="0" fontId="2" fillId="5" borderId="21" xfId="0" applyFont="1" applyFill="1" applyBorder="1"/>
    <xf numFmtId="0" fontId="0" fillId="5" borderId="21" xfId="0" applyFill="1" applyBorder="1"/>
    <xf numFmtId="0" fontId="2" fillId="4" borderId="21" xfId="0" applyFont="1" applyFill="1" applyBorder="1"/>
    <xf numFmtId="0" fontId="0" fillId="4" borderId="21" xfId="0" applyFill="1" applyBorder="1"/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0" fillId="8" borderId="30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29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0" xfId="0" applyBorder="1" applyAlignment="1">
      <alignment horizontal="left" vertical="center" wrapText="1" indent="2"/>
    </xf>
    <xf numFmtId="0" fontId="0" fillId="0" borderId="10" xfId="0" applyBorder="1" applyAlignment="1">
      <alignment horizontal="left" vertical="top" wrapText="1" indent="2"/>
    </xf>
    <xf numFmtId="0" fontId="0" fillId="0" borderId="10" xfId="0" applyBorder="1" applyAlignment="1">
      <alignment horizontal="left" indent="2"/>
    </xf>
    <xf numFmtId="0" fontId="7" fillId="0" borderId="12" xfId="0" applyFont="1" applyBorder="1" applyAlignment="1">
      <alignment horizontal="center" textRotation="91"/>
    </xf>
    <xf numFmtId="0" fontId="7" fillId="0" borderId="13" xfId="0" applyFont="1" applyBorder="1" applyAlignment="1">
      <alignment horizontal="center" textRotation="91"/>
    </xf>
    <xf numFmtId="0" fontId="7" fillId="0" borderId="14" xfId="0" applyFont="1" applyBorder="1" applyAlignment="1">
      <alignment horizontal="center" textRotation="91"/>
    </xf>
    <xf numFmtId="0" fontId="12" fillId="0" borderId="12" xfId="0" applyFont="1" applyBorder="1" applyAlignment="1">
      <alignment horizontal="center" textRotation="91"/>
    </xf>
    <xf numFmtId="0" fontId="12" fillId="0" borderId="13" xfId="0" applyFont="1" applyBorder="1" applyAlignment="1">
      <alignment horizontal="center" textRotation="91"/>
    </xf>
    <xf numFmtId="0" fontId="12" fillId="0" borderId="14" xfId="0" applyFont="1" applyBorder="1" applyAlignment="1">
      <alignment horizontal="center" textRotation="91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3</xdr:row>
      <xdr:rowOff>28575</xdr:rowOff>
    </xdr:from>
    <xdr:to>
      <xdr:col>25</xdr:col>
      <xdr:colOff>180975</xdr:colOff>
      <xdr:row>14</xdr:row>
      <xdr:rowOff>133350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600075"/>
          <a:ext cx="6734175" cy="221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4"/>
  <sheetViews>
    <sheetView view="pageBreakPreview" zoomScale="157" zoomScaleNormal="85" zoomScaleSheetLayoutView="75" workbookViewId="0">
      <pane ySplit="6" topLeftCell="A52" activePane="bottomLeft" state="frozen"/>
      <selection pane="bottomLeft" activeCell="B22" sqref="B22"/>
    </sheetView>
    <sheetView workbookViewId="1"/>
  </sheetViews>
  <sheetFormatPr defaultColWidth="8.85546875" defaultRowHeight="15" x14ac:dyDescent="0.25"/>
  <cols>
    <col min="2" max="2" width="82.28515625" bestFit="1" customWidth="1"/>
    <col min="4" max="11" width="9.140625" style="5"/>
    <col min="12" max="12" width="44" bestFit="1" customWidth="1"/>
  </cols>
  <sheetData>
    <row r="2" spans="1:13" ht="18.75" x14ac:dyDescent="0.3">
      <c r="A2" s="22" t="s">
        <v>250</v>
      </c>
    </row>
    <row r="3" spans="1:13" x14ac:dyDescent="0.25">
      <c r="A3" t="s">
        <v>0</v>
      </c>
      <c r="B3" s="1" t="s">
        <v>1</v>
      </c>
    </row>
    <row r="4" spans="1:13" x14ac:dyDescent="0.25">
      <c r="A4" t="s">
        <v>2</v>
      </c>
      <c r="B4" s="2">
        <v>44776</v>
      </c>
    </row>
    <row r="6" spans="1:13" s="5" customFormat="1" ht="162.75" customHeight="1" x14ac:dyDescent="0.25">
      <c r="A6" s="23" t="s">
        <v>3</v>
      </c>
      <c r="B6" s="24" t="s">
        <v>4</v>
      </c>
      <c r="C6" s="24"/>
      <c r="D6" s="24" t="s">
        <v>5</v>
      </c>
      <c r="E6" s="24"/>
      <c r="F6" s="24" t="s">
        <v>6</v>
      </c>
      <c r="G6" s="24" t="s">
        <v>7</v>
      </c>
      <c r="H6" s="24" t="s">
        <v>8</v>
      </c>
      <c r="I6" s="24" t="s">
        <v>9</v>
      </c>
      <c r="J6" s="24" t="s">
        <v>10</v>
      </c>
      <c r="K6" s="24" t="s">
        <v>11</v>
      </c>
      <c r="L6" s="25" t="s">
        <v>12</v>
      </c>
      <c r="M6" s="6"/>
    </row>
    <row r="7" spans="1:13" x14ac:dyDescent="0.25">
      <c r="A7" s="26"/>
      <c r="B7" s="27"/>
      <c r="C7" s="27"/>
      <c r="D7" s="28"/>
      <c r="E7" s="28"/>
      <c r="F7" s="28"/>
      <c r="G7" s="28"/>
      <c r="H7" s="28"/>
      <c r="I7" s="28"/>
      <c r="J7" s="28"/>
      <c r="K7" s="28"/>
      <c r="L7" s="29"/>
    </row>
    <row r="8" spans="1:13" s="3" customFormat="1" x14ac:dyDescent="0.25">
      <c r="A8" s="30" t="s">
        <v>13</v>
      </c>
      <c r="B8" s="31" t="s">
        <v>80</v>
      </c>
      <c r="C8" s="31"/>
      <c r="D8" s="32"/>
      <c r="E8" s="32"/>
      <c r="F8" s="32"/>
      <c r="G8" s="32"/>
      <c r="H8" s="32"/>
      <c r="I8" s="32"/>
      <c r="J8" s="32">
        <f>I10+I14+I26+I39+I45+I20+I23+I29</f>
        <v>660</v>
      </c>
      <c r="K8" s="32">
        <f>CEILING(1.38*J8,1)</f>
        <v>911</v>
      </c>
      <c r="L8" s="33"/>
    </row>
    <row r="9" spans="1:13" x14ac:dyDescent="0.25">
      <c r="A9" s="26"/>
      <c r="B9" s="27"/>
      <c r="C9" s="27"/>
      <c r="D9" s="28"/>
      <c r="E9" s="28"/>
      <c r="F9" s="28"/>
      <c r="G9" s="28"/>
      <c r="H9" s="28"/>
      <c r="I9" s="28"/>
      <c r="J9" s="28"/>
      <c r="K9" s="28"/>
      <c r="L9" s="29"/>
    </row>
    <row r="10" spans="1:13" s="4" customFormat="1" x14ac:dyDescent="0.25">
      <c r="A10" s="34" t="s">
        <v>14</v>
      </c>
      <c r="B10" s="35" t="s">
        <v>15</v>
      </c>
      <c r="C10" s="36"/>
      <c r="D10" s="37" t="s">
        <v>16</v>
      </c>
      <c r="E10" s="37"/>
      <c r="F10" s="37"/>
      <c r="G10" s="37"/>
      <c r="H10" s="37"/>
      <c r="I10" s="37">
        <f>SUM(H11:H13)</f>
        <v>40</v>
      </c>
      <c r="J10" s="37"/>
      <c r="K10" s="37"/>
      <c r="L10" s="38" t="s">
        <v>38</v>
      </c>
    </row>
    <row r="11" spans="1:13" x14ac:dyDescent="0.25">
      <c r="A11" s="26" t="s">
        <v>17</v>
      </c>
      <c r="B11" s="39" t="s">
        <v>19</v>
      </c>
      <c r="C11" s="27"/>
      <c r="D11" s="28"/>
      <c r="E11" s="28"/>
      <c r="F11" s="28">
        <v>1</v>
      </c>
      <c r="G11" s="28">
        <v>20</v>
      </c>
      <c r="H11" s="28">
        <f>F11*G11</f>
        <v>20</v>
      </c>
      <c r="I11" s="28"/>
      <c r="J11" s="28"/>
      <c r="K11" s="28"/>
      <c r="L11" s="29"/>
    </row>
    <row r="12" spans="1:13" x14ac:dyDescent="0.25">
      <c r="A12" s="26" t="s">
        <v>18</v>
      </c>
      <c r="B12" s="39" t="s">
        <v>21</v>
      </c>
      <c r="C12" s="27"/>
      <c r="D12" s="28"/>
      <c r="E12" s="28"/>
      <c r="F12" s="28">
        <v>1</v>
      </c>
      <c r="G12" s="28">
        <v>20</v>
      </c>
      <c r="H12" s="28">
        <f>F12*G12</f>
        <v>20</v>
      </c>
      <c r="I12" s="28"/>
      <c r="J12" s="28"/>
      <c r="K12" s="28"/>
      <c r="L12" s="29"/>
    </row>
    <row r="13" spans="1:13" x14ac:dyDescent="0.25">
      <c r="A13" s="26"/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9"/>
    </row>
    <row r="14" spans="1:13" s="4" customFormat="1" x14ac:dyDescent="0.25">
      <c r="A14" s="34" t="s">
        <v>20</v>
      </c>
      <c r="B14" s="35" t="s">
        <v>39</v>
      </c>
      <c r="C14" s="36"/>
      <c r="D14" s="37" t="s">
        <v>16</v>
      </c>
      <c r="E14" s="37"/>
      <c r="F14" s="37"/>
      <c r="G14" s="37"/>
      <c r="H14" s="37"/>
      <c r="I14" s="37">
        <f>SUM(H15:H19)</f>
        <v>186</v>
      </c>
      <c r="J14" s="37"/>
      <c r="K14" s="37"/>
      <c r="L14" s="38" t="s">
        <v>38</v>
      </c>
    </row>
    <row r="15" spans="1:13" x14ac:dyDescent="0.25">
      <c r="A15" s="26" t="s">
        <v>22</v>
      </c>
      <c r="B15" s="39" t="s">
        <v>24</v>
      </c>
      <c r="C15" s="27"/>
      <c r="D15" s="28"/>
      <c r="E15" s="28"/>
      <c r="F15" s="28">
        <v>1</v>
      </c>
      <c r="G15" s="28">
        <v>140</v>
      </c>
      <c r="H15" s="28">
        <f>F15*G15</f>
        <v>140</v>
      </c>
      <c r="I15" s="28"/>
      <c r="J15" s="28"/>
      <c r="K15" s="28"/>
      <c r="L15" s="29" t="s">
        <v>26</v>
      </c>
    </row>
    <row r="16" spans="1:13" x14ac:dyDescent="0.25">
      <c r="A16" s="26" t="s">
        <v>23</v>
      </c>
      <c r="B16" s="39" t="s">
        <v>25</v>
      </c>
      <c r="C16" s="27"/>
      <c r="D16" s="28"/>
      <c r="E16" s="28"/>
      <c r="F16" s="28">
        <v>1</v>
      </c>
      <c r="G16" s="28">
        <v>20</v>
      </c>
      <c r="H16" s="28">
        <f>F16*G16</f>
        <v>20</v>
      </c>
      <c r="I16" s="28"/>
      <c r="J16" s="28"/>
      <c r="K16" s="28"/>
      <c r="L16" s="29"/>
    </row>
    <row r="17" spans="1:12" x14ac:dyDescent="0.25">
      <c r="A17" s="26" t="s">
        <v>27</v>
      </c>
      <c r="B17" s="39" t="s">
        <v>31</v>
      </c>
      <c r="C17" s="27"/>
      <c r="D17" s="28"/>
      <c r="E17" s="28"/>
      <c r="F17" s="28">
        <v>1</v>
      </c>
      <c r="G17" s="28">
        <v>10</v>
      </c>
      <c r="H17" s="28">
        <f t="shared" ref="H17:H18" si="0">F17*G17</f>
        <v>10</v>
      </c>
      <c r="I17" s="28"/>
      <c r="J17" s="28"/>
      <c r="K17" s="28"/>
      <c r="L17" s="29" t="s">
        <v>30</v>
      </c>
    </row>
    <row r="18" spans="1:12" x14ac:dyDescent="0.25">
      <c r="A18" s="26" t="s">
        <v>28</v>
      </c>
      <c r="B18" s="39" t="s">
        <v>29</v>
      </c>
      <c r="C18" s="27"/>
      <c r="D18" s="28"/>
      <c r="E18" s="28"/>
      <c r="F18" s="28">
        <v>1</v>
      </c>
      <c r="G18" s="28">
        <v>16</v>
      </c>
      <c r="H18" s="28">
        <f t="shared" si="0"/>
        <v>16</v>
      </c>
      <c r="I18" s="28"/>
      <c r="J18" s="28"/>
      <c r="K18" s="28"/>
      <c r="L18" s="29"/>
    </row>
    <row r="19" spans="1:12" x14ac:dyDescent="0.25">
      <c r="A19" s="26"/>
      <c r="B19" s="27"/>
      <c r="C19" s="27"/>
      <c r="D19" s="28"/>
      <c r="E19" s="28"/>
      <c r="F19" s="28"/>
      <c r="G19" s="28"/>
      <c r="H19" s="28"/>
      <c r="I19" s="28"/>
      <c r="J19" s="28"/>
      <c r="K19" s="28"/>
      <c r="L19" s="29"/>
    </row>
    <row r="20" spans="1:12" s="4" customFormat="1" x14ac:dyDescent="0.25">
      <c r="A20" s="34" t="s">
        <v>32</v>
      </c>
      <c r="B20" s="35" t="s">
        <v>33</v>
      </c>
      <c r="C20" s="36"/>
      <c r="D20" s="37" t="s">
        <v>16</v>
      </c>
      <c r="E20" s="37"/>
      <c r="F20" s="37"/>
      <c r="G20" s="37"/>
      <c r="H20" s="37"/>
      <c r="I20" s="37">
        <f>SUM(H21:H22)</f>
        <v>0</v>
      </c>
      <c r="J20" s="37"/>
      <c r="K20" s="37"/>
      <c r="L20" s="38"/>
    </row>
    <row r="21" spans="1:12" x14ac:dyDescent="0.25">
      <c r="A21" s="26"/>
      <c r="B21" s="39" t="s">
        <v>251</v>
      </c>
      <c r="C21" s="27"/>
      <c r="D21" s="28"/>
      <c r="E21" s="40"/>
      <c r="F21" s="28">
        <v>0</v>
      </c>
      <c r="G21" s="28">
        <v>0</v>
      </c>
      <c r="H21" s="28">
        <f>F21*G21</f>
        <v>0</v>
      </c>
      <c r="I21" s="28"/>
      <c r="J21" s="28"/>
      <c r="K21" s="28"/>
      <c r="L21" s="29"/>
    </row>
    <row r="22" spans="1:12" x14ac:dyDescent="0.25">
      <c r="A22" s="26"/>
      <c r="B22" s="27"/>
      <c r="C22" s="27"/>
      <c r="D22" s="28"/>
      <c r="E22" s="28"/>
      <c r="F22" s="28"/>
      <c r="G22" s="28"/>
      <c r="H22" s="28"/>
      <c r="I22" s="28"/>
      <c r="J22" s="28"/>
      <c r="K22" s="28"/>
      <c r="L22" s="29"/>
    </row>
    <row r="23" spans="1:12" s="4" customFormat="1" x14ac:dyDescent="0.25">
      <c r="A23" s="34" t="s">
        <v>34</v>
      </c>
      <c r="B23" s="35" t="s">
        <v>35</v>
      </c>
      <c r="C23" s="36"/>
      <c r="D23" s="37" t="s">
        <v>16</v>
      </c>
      <c r="E23" s="37"/>
      <c r="F23" s="37"/>
      <c r="G23" s="37"/>
      <c r="H23" s="37"/>
      <c r="I23" s="37">
        <f>SUM(H24:H25)</f>
        <v>250</v>
      </c>
      <c r="J23" s="37"/>
      <c r="K23" s="37"/>
      <c r="L23" s="38" t="s">
        <v>37</v>
      </c>
    </row>
    <row r="24" spans="1:12" x14ac:dyDescent="0.25">
      <c r="A24" s="26" t="s">
        <v>36</v>
      </c>
      <c r="B24" s="39" t="s">
        <v>35</v>
      </c>
      <c r="C24" s="27"/>
      <c r="D24" s="28"/>
      <c r="E24" s="28"/>
      <c r="F24" s="28">
        <v>2</v>
      </c>
      <c r="G24" s="28">
        <v>125</v>
      </c>
      <c r="H24" s="28">
        <f>F24*G24</f>
        <v>250</v>
      </c>
      <c r="I24" s="28"/>
      <c r="J24" s="28"/>
      <c r="K24" s="28"/>
      <c r="L24" s="29" t="s">
        <v>40</v>
      </c>
    </row>
    <row r="25" spans="1:12" x14ac:dyDescent="0.25">
      <c r="A25" s="26"/>
      <c r="B25" s="27"/>
      <c r="C25" s="27"/>
      <c r="D25" s="28"/>
      <c r="E25" s="28"/>
      <c r="F25" s="28"/>
      <c r="G25" s="28"/>
      <c r="H25" s="28"/>
      <c r="I25" s="28"/>
      <c r="J25" s="28"/>
      <c r="K25" s="28"/>
      <c r="L25" s="29"/>
    </row>
    <row r="26" spans="1:12" s="4" customFormat="1" x14ac:dyDescent="0.25">
      <c r="A26" s="34" t="s">
        <v>41</v>
      </c>
      <c r="B26" s="35" t="s">
        <v>249</v>
      </c>
      <c r="C26" s="36"/>
      <c r="D26" s="37"/>
      <c r="E26" s="37"/>
      <c r="F26" s="37"/>
      <c r="G26" s="37"/>
      <c r="H26" s="37"/>
      <c r="I26" s="37">
        <f>SUM(H27:H28)</f>
        <v>60</v>
      </c>
      <c r="J26" s="37"/>
      <c r="K26" s="37"/>
      <c r="L26" s="38"/>
    </row>
    <row r="27" spans="1:12" x14ac:dyDescent="0.25">
      <c r="A27" s="26" t="s">
        <v>42</v>
      </c>
      <c r="B27" s="39" t="s">
        <v>43</v>
      </c>
      <c r="C27" s="27"/>
      <c r="D27" s="28"/>
      <c r="E27" s="40"/>
      <c r="F27" s="28">
        <v>1</v>
      </c>
      <c r="G27" s="28">
        <v>60</v>
      </c>
      <c r="H27" s="28">
        <f>F27*G27</f>
        <v>60</v>
      </c>
      <c r="I27" s="28"/>
      <c r="J27" s="28"/>
      <c r="K27" s="28"/>
      <c r="L27" s="29"/>
    </row>
    <row r="28" spans="1:12" x14ac:dyDescent="0.25">
      <c r="A28" s="26"/>
      <c r="B28" s="27"/>
      <c r="C28" s="27"/>
      <c r="D28" s="28"/>
      <c r="E28" s="28"/>
      <c r="F28" s="28"/>
      <c r="G28" s="28"/>
      <c r="H28" s="28"/>
      <c r="I28" s="28"/>
      <c r="J28" s="28"/>
      <c r="K28" s="28"/>
      <c r="L28" s="29"/>
    </row>
    <row r="29" spans="1:12" s="4" customFormat="1" x14ac:dyDescent="0.25">
      <c r="A29" s="34" t="s">
        <v>44</v>
      </c>
      <c r="B29" s="35" t="s">
        <v>45</v>
      </c>
      <c r="C29" s="36"/>
      <c r="D29" s="37"/>
      <c r="E29" s="37"/>
      <c r="F29" s="37"/>
      <c r="G29" s="37"/>
      <c r="H29" s="37"/>
      <c r="I29" s="37">
        <f>SUM(H30:H31)</f>
        <v>50</v>
      </c>
      <c r="J29" s="37"/>
      <c r="K29" s="37"/>
      <c r="L29" s="38" t="s">
        <v>37</v>
      </c>
    </row>
    <row r="30" spans="1:12" x14ac:dyDescent="0.25">
      <c r="A30" s="26" t="s">
        <v>46</v>
      </c>
      <c r="B30" s="39" t="s">
        <v>252</v>
      </c>
      <c r="C30" s="27"/>
      <c r="D30" s="28"/>
      <c r="E30" s="28"/>
      <c r="F30" s="28">
        <v>2</v>
      </c>
      <c r="G30" s="28">
        <v>25</v>
      </c>
      <c r="H30" s="28">
        <f>F30*G30</f>
        <v>50</v>
      </c>
      <c r="I30" s="28"/>
      <c r="J30" s="28"/>
      <c r="K30" s="28"/>
      <c r="L30" s="29" t="s">
        <v>40</v>
      </c>
    </row>
    <row r="31" spans="1:12" x14ac:dyDescent="0.25">
      <c r="A31" s="26"/>
      <c r="B31" s="27"/>
      <c r="C31" s="27"/>
      <c r="D31" s="28"/>
      <c r="E31" s="28"/>
      <c r="F31" s="28"/>
      <c r="G31" s="28"/>
      <c r="H31" s="28"/>
      <c r="I31" s="28"/>
      <c r="J31" s="28"/>
      <c r="K31" s="28"/>
      <c r="L31" s="29"/>
    </row>
    <row r="32" spans="1:12" s="4" customFormat="1" x14ac:dyDescent="0.25">
      <c r="A32" s="42" t="s">
        <v>61</v>
      </c>
      <c r="B32" s="43" t="s">
        <v>62</v>
      </c>
      <c r="C32" s="44"/>
      <c r="D32" s="45"/>
      <c r="E32" s="45"/>
      <c r="F32" s="45"/>
      <c r="G32" s="45"/>
      <c r="H32" s="45"/>
      <c r="I32" s="45">
        <f>SUM(H33:H35)</f>
        <v>0</v>
      </c>
      <c r="J32" s="45"/>
      <c r="K32" s="45"/>
      <c r="L32" s="46"/>
    </row>
    <row r="33" spans="1:12" x14ac:dyDescent="0.25">
      <c r="A33" s="47" t="s">
        <v>17</v>
      </c>
      <c r="B33" s="48" t="s">
        <v>254</v>
      </c>
      <c r="C33" s="49"/>
      <c r="D33" s="50"/>
      <c r="E33" s="50"/>
      <c r="F33" s="50">
        <v>0</v>
      </c>
      <c r="G33" s="50">
        <v>12</v>
      </c>
      <c r="H33" s="50">
        <f>F33*G33</f>
        <v>0</v>
      </c>
      <c r="I33" s="50"/>
      <c r="J33" s="50"/>
      <c r="K33" s="50"/>
      <c r="L33" s="51"/>
    </row>
    <row r="34" spans="1:12" x14ac:dyDescent="0.25">
      <c r="A34" s="47" t="s">
        <v>18</v>
      </c>
      <c r="B34" s="48" t="s">
        <v>253</v>
      </c>
      <c r="C34" s="49"/>
      <c r="D34" s="50"/>
      <c r="E34" s="50"/>
      <c r="F34" s="50">
        <v>0</v>
      </c>
      <c r="G34" s="50">
        <v>20</v>
      </c>
      <c r="H34" s="50">
        <f>F34*G34</f>
        <v>0</v>
      </c>
      <c r="I34" s="50"/>
      <c r="J34" s="50"/>
      <c r="K34" s="50"/>
      <c r="L34" s="51"/>
    </row>
    <row r="35" spans="1:12" x14ac:dyDescent="0.25">
      <c r="A35" s="26"/>
      <c r="B35" s="27"/>
      <c r="C35" s="27"/>
      <c r="D35" s="28"/>
      <c r="E35" s="28"/>
      <c r="F35" s="28"/>
      <c r="G35" s="28"/>
      <c r="H35" s="28"/>
      <c r="I35" s="28"/>
      <c r="J35" s="28"/>
      <c r="K35" s="28"/>
      <c r="L35" s="29"/>
    </row>
    <row r="36" spans="1:12" s="4" customFormat="1" x14ac:dyDescent="0.25">
      <c r="A36" s="34" t="s">
        <v>47</v>
      </c>
      <c r="B36" s="35" t="s">
        <v>48</v>
      </c>
      <c r="C36" s="36"/>
      <c r="D36" s="37"/>
      <c r="E36" s="37"/>
      <c r="F36" s="37"/>
      <c r="G36" s="37"/>
      <c r="H36" s="37"/>
      <c r="I36" s="37">
        <f>SUM(H37:H38)</f>
        <v>15</v>
      </c>
      <c r="J36" s="37"/>
      <c r="K36" s="37"/>
      <c r="L36" s="38" t="s">
        <v>164</v>
      </c>
    </row>
    <row r="37" spans="1:12" x14ac:dyDescent="0.25">
      <c r="A37" s="26" t="s">
        <v>49</v>
      </c>
      <c r="B37" s="39" t="s">
        <v>50</v>
      </c>
      <c r="C37" s="27"/>
      <c r="D37" s="28"/>
      <c r="E37" s="40"/>
      <c r="F37" s="28">
        <v>1</v>
      </c>
      <c r="G37" s="28">
        <v>15</v>
      </c>
      <c r="H37" s="28">
        <f>F37*G37</f>
        <v>15</v>
      </c>
      <c r="I37" s="28"/>
      <c r="J37" s="28"/>
      <c r="K37" s="28"/>
      <c r="L37" s="29"/>
    </row>
    <row r="38" spans="1:12" x14ac:dyDescent="0.25">
      <c r="A38" s="26"/>
      <c r="B38" s="27"/>
      <c r="C38" s="27"/>
      <c r="D38" s="28"/>
      <c r="E38" s="28"/>
      <c r="F38" s="28"/>
      <c r="G38" s="28"/>
      <c r="H38" s="28"/>
      <c r="I38" s="28"/>
      <c r="J38" s="28"/>
      <c r="K38" s="28"/>
      <c r="L38" s="29"/>
    </row>
    <row r="39" spans="1:12" s="4" customFormat="1" x14ac:dyDescent="0.25">
      <c r="A39" s="34" t="s">
        <v>51</v>
      </c>
      <c r="B39" s="35" t="s">
        <v>52</v>
      </c>
      <c r="C39" s="36"/>
      <c r="D39" s="37"/>
      <c r="E39" s="37"/>
      <c r="F39" s="37"/>
      <c r="G39" s="37"/>
      <c r="H39" s="37"/>
      <c r="I39" s="37">
        <f>SUM(H40:H44)</f>
        <v>44</v>
      </c>
      <c r="J39" s="37"/>
      <c r="K39" s="37"/>
      <c r="L39" s="38"/>
    </row>
    <row r="40" spans="1:12" x14ac:dyDescent="0.25">
      <c r="A40" s="26" t="s">
        <v>53</v>
      </c>
      <c r="B40" s="39" t="s">
        <v>57</v>
      </c>
      <c r="C40" s="27"/>
      <c r="D40" s="28"/>
      <c r="E40" s="28"/>
      <c r="F40" s="28">
        <v>1</v>
      </c>
      <c r="G40" s="28">
        <v>24</v>
      </c>
      <c r="H40" s="28">
        <f>F40*G40</f>
        <v>24</v>
      </c>
      <c r="I40" s="28"/>
      <c r="J40" s="28"/>
      <c r="K40" s="28"/>
      <c r="L40" s="29"/>
    </row>
    <row r="41" spans="1:12" x14ac:dyDescent="0.25">
      <c r="A41" s="26" t="s">
        <v>54</v>
      </c>
      <c r="B41" s="39" t="s">
        <v>58</v>
      </c>
      <c r="C41" s="27"/>
      <c r="D41" s="28"/>
      <c r="E41" s="28"/>
      <c r="F41" s="28">
        <v>1</v>
      </c>
      <c r="G41" s="28">
        <v>12</v>
      </c>
      <c r="H41" s="28">
        <f>F41*G41</f>
        <v>12</v>
      </c>
      <c r="I41" s="28"/>
      <c r="J41" s="28"/>
      <c r="K41" s="28"/>
      <c r="L41" s="29"/>
    </row>
    <row r="42" spans="1:12" x14ac:dyDescent="0.25">
      <c r="A42" s="26" t="s">
        <v>55</v>
      </c>
      <c r="B42" s="39" t="s">
        <v>59</v>
      </c>
      <c r="C42" s="27"/>
      <c r="D42" s="28"/>
      <c r="E42" s="28"/>
      <c r="F42" s="28">
        <v>1</v>
      </c>
      <c r="G42" s="28">
        <v>8</v>
      </c>
      <c r="H42" s="28">
        <f t="shared" ref="H42:H43" si="1">F42*G42</f>
        <v>8</v>
      </c>
      <c r="I42" s="28"/>
      <c r="J42" s="28"/>
      <c r="K42" s="28"/>
      <c r="L42" s="29"/>
    </row>
    <row r="43" spans="1:12" x14ac:dyDescent="0.25">
      <c r="A43" s="26" t="s">
        <v>56</v>
      </c>
      <c r="B43" s="39" t="s">
        <v>60</v>
      </c>
      <c r="C43" s="27"/>
      <c r="D43" s="28"/>
      <c r="E43" s="28"/>
      <c r="F43" s="28">
        <v>0</v>
      </c>
      <c r="G43" s="28">
        <v>11.5</v>
      </c>
      <c r="H43" s="28">
        <f t="shared" si="1"/>
        <v>0</v>
      </c>
      <c r="I43" s="28"/>
      <c r="J43" s="28"/>
      <c r="K43" s="28"/>
      <c r="L43" s="29"/>
    </row>
    <row r="44" spans="1:12" x14ac:dyDescent="0.25">
      <c r="A44" s="26"/>
      <c r="B44" s="27"/>
      <c r="C44" s="27"/>
      <c r="D44" s="28"/>
      <c r="E44" s="28"/>
      <c r="F44" s="28"/>
      <c r="G44" s="28"/>
      <c r="H44" s="28"/>
      <c r="I44" s="28"/>
      <c r="J44" s="28"/>
      <c r="K44" s="28"/>
      <c r="L44" s="29"/>
    </row>
    <row r="45" spans="1:12" s="4" customFormat="1" x14ac:dyDescent="0.25">
      <c r="A45" s="34" t="s">
        <v>63</v>
      </c>
      <c r="B45" s="35" t="s">
        <v>68</v>
      </c>
      <c r="C45" s="36"/>
      <c r="D45" s="37"/>
      <c r="E45" s="37"/>
      <c r="F45" s="37"/>
      <c r="G45" s="37"/>
      <c r="H45" s="37"/>
      <c r="I45" s="37">
        <f>SUM(H47:H52)</f>
        <v>30</v>
      </c>
      <c r="J45" s="37"/>
      <c r="K45" s="37"/>
      <c r="L45" s="38"/>
    </row>
    <row r="46" spans="1:12" x14ac:dyDescent="0.25">
      <c r="A46" s="26"/>
      <c r="B46" s="41" t="s">
        <v>78</v>
      </c>
      <c r="C46" s="27"/>
      <c r="D46" s="28"/>
      <c r="E46" s="28"/>
      <c r="F46" s="28"/>
      <c r="G46" s="28"/>
      <c r="H46" s="28"/>
      <c r="I46" s="28"/>
      <c r="J46" s="28"/>
      <c r="K46" s="28"/>
      <c r="L46" s="29"/>
    </row>
    <row r="47" spans="1:12" x14ac:dyDescent="0.25">
      <c r="A47" s="26" t="s">
        <v>64</v>
      </c>
      <c r="B47" s="39" t="s">
        <v>69</v>
      </c>
      <c r="C47" s="27"/>
      <c r="D47" s="28"/>
      <c r="E47" s="28"/>
      <c r="F47" s="28"/>
      <c r="G47" s="28"/>
      <c r="H47" s="28"/>
      <c r="I47" s="28"/>
      <c r="J47" s="28"/>
      <c r="K47" s="28"/>
      <c r="L47" s="29" t="s">
        <v>77</v>
      </c>
    </row>
    <row r="48" spans="1:12" x14ac:dyDescent="0.25">
      <c r="A48" s="26" t="s">
        <v>65</v>
      </c>
      <c r="B48" s="39" t="s">
        <v>70</v>
      </c>
      <c r="C48" s="27"/>
      <c r="D48" s="28"/>
      <c r="E48" s="28"/>
      <c r="F48" s="28"/>
      <c r="G48" s="28"/>
      <c r="H48" s="28"/>
      <c r="I48" s="28"/>
      <c r="J48" s="28"/>
      <c r="K48" s="28"/>
      <c r="L48" s="29" t="s">
        <v>77</v>
      </c>
    </row>
    <row r="49" spans="1:12" x14ac:dyDescent="0.25">
      <c r="A49" s="26" t="s">
        <v>66</v>
      </c>
      <c r="B49" s="39" t="s">
        <v>71</v>
      </c>
      <c r="C49" s="27"/>
      <c r="D49" s="28"/>
      <c r="E49" s="28"/>
      <c r="F49" s="28">
        <v>1</v>
      </c>
      <c r="G49" s="28">
        <v>5</v>
      </c>
      <c r="H49" s="28">
        <f t="shared" ref="H49:H51" si="2">F49*G49</f>
        <v>5</v>
      </c>
      <c r="I49" s="28"/>
      <c r="J49" s="28"/>
      <c r="K49" s="28"/>
      <c r="L49" s="29" t="s">
        <v>255</v>
      </c>
    </row>
    <row r="50" spans="1:12" x14ac:dyDescent="0.25">
      <c r="A50" s="26" t="s">
        <v>67</v>
      </c>
      <c r="B50" s="39" t="s">
        <v>72</v>
      </c>
      <c r="C50" s="27"/>
      <c r="D50" s="28"/>
      <c r="E50" s="28"/>
      <c r="F50" s="28">
        <v>1</v>
      </c>
      <c r="G50" s="28">
        <v>16</v>
      </c>
      <c r="H50" s="28">
        <f t="shared" ref="H50" si="3">F50*G50</f>
        <v>16</v>
      </c>
      <c r="I50" s="28"/>
      <c r="J50" s="28"/>
      <c r="K50" s="28"/>
      <c r="L50" s="29" t="s">
        <v>165</v>
      </c>
    </row>
    <row r="51" spans="1:12" x14ac:dyDescent="0.25">
      <c r="A51" s="26" t="s">
        <v>74</v>
      </c>
      <c r="B51" s="39" t="s">
        <v>75</v>
      </c>
      <c r="C51" s="27"/>
      <c r="D51" s="28"/>
      <c r="E51" s="28"/>
      <c r="F51" s="28">
        <v>1</v>
      </c>
      <c r="G51" s="28">
        <v>9</v>
      </c>
      <c r="H51" s="28">
        <f t="shared" si="2"/>
        <v>9</v>
      </c>
      <c r="I51" s="28"/>
      <c r="J51" s="28"/>
      <c r="K51" s="28"/>
      <c r="L51" s="29" t="s">
        <v>76</v>
      </c>
    </row>
    <row r="52" spans="1:12" x14ac:dyDescent="0.25">
      <c r="A52" s="26"/>
      <c r="B52" s="27"/>
      <c r="C52" s="27"/>
      <c r="D52" s="28"/>
      <c r="E52" s="28"/>
      <c r="F52" s="28"/>
      <c r="G52" s="28"/>
      <c r="H52" s="28"/>
      <c r="I52" s="28"/>
      <c r="J52" s="28"/>
      <c r="K52" s="28"/>
      <c r="L52" s="29"/>
    </row>
    <row r="53" spans="1:12" s="3" customFormat="1" x14ac:dyDescent="0.25">
      <c r="A53" s="30" t="s">
        <v>79</v>
      </c>
      <c r="B53" s="31" t="s">
        <v>266</v>
      </c>
      <c r="C53" s="31"/>
      <c r="D53" s="32"/>
      <c r="E53" s="32"/>
      <c r="F53" s="32"/>
      <c r="G53" s="32"/>
      <c r="H53" s="32"/>
      <c r="I53" s="32"/>
      <c r="J53" s="32">
        <f>I55+I58+I61+I65+I69+I72+I75+I78</f>
        <v>772</v>
      </c>
      <c r="K53" s="32">
        <f>CEILING(1.38*J53,1)</f>
        <v>1066</v>
      </c>
      <c r="L53" s="33"/>
    </row>
    <row r="54" spans="1:12" x14ac:dyDescent="0.25">
      <c r="A54" s="26"/>
      <c r="B54" s="27"/>
      <c r="C54" s="27"/>
      <c r="D54" s="28"/>
      <c r="E54" s="28"/>
      <c r="F54" s="28"/>
      <c r="G54" s="28"/>
      <c r="H54" s="28"/>
      <c r="I54" s="28"/>
      <c r="J54" s="28"/>
      <c r="K54" s="28"/>
      <c r="L54" s="29"/>
    </row>
    <row r="55" spans="1:12" s="4" customFormat="1" x14ac:dyDescent="0.25">
      <c r="A55" s="34" t="s">
        <v>81</v>
      </c>
      <c r="B55" s="35" t="s">
        <v>265</v>
      </c>
      <c r="C55" s="36"/>
      <c r="D55" s="37" t="s">
        <v>16</v>
      </c>
      <c r="E55" s="37"/>
      <c r="F55" s="37"/>
      <c r="G55" s="37"/>
      <c r="H55" s="37"/>
      <c r="I55" s="37">
        <f>SUM(H56:H58)</f>
        <v>360</v>
      </c>
      <c r="J55" s="37"/>
      <c r="K55" s="37"/>
      <c r="L55" s="38"/>
    </row>
    <row r="56" spans="1:12" x14ac:dyDescent="0.25">
      <c r="A56" s="26" t="s">
        <v>82</v>
      </c>
      <c r="B56" s="39" t="s">
        <v>83</v>
      </c>
      <c r="C56" s="27"/>
      <c r="D56" s="28"/>
      <c r="E56" s="28"/>
      <c r="F56" s="28">
        <v>45</v>
      </c>
      <c r="G56" s="28">
        <v>8</v>
      </c>
      <c r="H56" s="28">
        <f>F56*G56</f>
        <v>360</v>
      </c>
      <c r="I56" s="28"/>
      <c r="J56" s="28"/>
      <c r="K56" s="28"/>
      <c r="L56" s="29" t="s">
        <v>267</v>
      </c>
    </row>
    <row r="57" spans="1:12" x14ac:dyDescent="0.25">
      <c r="A57" s="26"/>
      <c r="B57" s="39"/>
      <c r="C57" s="27"/>
      <c r="D57" s="28"/>
      <c r="E57" s="28"/>
      <c r="F57" s="28"/>
      <c r="G57" s="28"/>
      <c r="H57" s="28"/>
      <c r="I57" s="28"/>
      <c r="J57" s="28"/>
      <c r="K57" s="28"/>
      <c r="L57" s="29"/>
    </row>
    <row r="58" spans="1:12" s="4" customFormat="1" x14ac:dyDescent="0.25">
      <c r="A58" s="34" t="s">
        <v>84</v>
      </c>
      <c r="B58" s="35" t="s">
        <v>86</v>
      </c>
      <c r="C58" s="36"/>
      <c r="D58" s="37" t="s">
        <v>16</v>
      </c>
      <c r="E58" s="37"/>
      <c r="F58" s="37"/>
      <c r="G58" s="37"/>
      <c r="H58" s="37"/>
      <c r="I58" s="37">
        <f>SUM(H59:H61)</f>
        <v>40</v>
      </c>
      <c r="J58" s="37"/>
      <c r="K58" s="37"/>
      <c r="L58" s="38"/>
    </row>
    <row r="59" spans="1:12" x14ac:dyDescent="0.25">
      <c r="A59" s="26" t="s">
        <v>85</v>
      </c>
      <c r="B59" s="39" t="s">
        <v>91</v>
      </c>
      <c r="C59" s="27"/>
      <c r="D59" s="28"/>
      <c r="E59" s="28"/>
      <c r="F59" s="28">
        <v>5</v>
      </c>
      <c r="G59" s="28">
        <v>8</v>
      </c>
      <c r="H59" s="28">
        <f>F59*G59</f>
        <v>40</v>
      </c>
      <c r="I59" s="28"/>
      <c r="J59" s="28"/>
      <c r="K59" s="28"/>
      <c r="L59" s="29" t="s">
        <v>267</v>
      </c>
    </row>
    <row r="60" spans="1:12" x14ac:dyDescent="0.25">
      <c r="A60" s="26"/>
      <c r="B60" s="39"/>
      <c r="C60" s="27"/>
      <c r="D60" s="28"/>
      <c r="E60" s="28"/>
      <c r="F60" s="28"/>
      <c r="G60" s="28"/>
      <c r="H60" s="28"/>
      <c r="I60" s="28"/>
      <c r="J60" s="28"/>
      <c r="K60" s="28"/>
      <c r="L60" s="29"/>
    </row>
    <row r="61" spans="1:12" s="4" customFormat="1" x14ac:dyDescent="0.25">
      <c r="A61" s="34" t="s">
        <v>87</v>
      </c>
      <c r="B61" s="35" t="s">
        <v>90</v>
      </c>
      <c r="C61" s="36"/>
      <c r="D61" s="37"/>
      <c r="E61" s="37"/>
      <c r="F61" s="37"/>
      <c r="G61" s="37"/>
      <c r="H61" s="37"/>
      <c r="I61" s="37">
        <f>SUM(H62:H64)</f>
        <v>70</v>
      </c>
      <c r="J61" s="37"/>
      <c r="K61" s="37"/>
      <c r="L61" s="38"/>
    </row>
    <row r="62" spans="1:12" x14ac:dyDescent="0.25">
      <c r="A62" s="26" t="s">
        <v>88</v>
      </c>
      <c r="B62" s="39" t="s">
        <v>256</v>
      </c>
      <c r="C62" s="27"/>
      <c r="D62" s="28"/>
      <c r="E62" s="28"/>
      <c r="F62" s="28">
        <v>1</v>
      </c>
      <c r="G62" s="28">
        <v>30</v>
      </c>
      <c r="H62" s="28">
        <f>F62*G62</f>
        <v>30</v>
      </c>
      <c r="I62" s="28"/>
      <c r="J62" s="28"/>
      <c r="K62" s="28"/>
      <c r="L62" s="29"/>
    </row>
    <row r="63" spans="1:12" x14ac:dyDescent="0.25">
      <c r="A63" s="26" t="s">
        <v>89</v>
      </c>
      <c r="B63" s="39" t="s">
        <v>257</v>
      </c>
      <c r="C63" s="27"/>
      <c r="D63" s="28"/>
      <c r="E63" s="28"/>
      <c r="F63" s="28">
        <v>1</v>
      </c>
      <c r="G63" s="28">
        <v>40</v>
      </c>
      <c r="H63" s="28">
        <f>F63*G63</f>
        <v>40</v>
      </c>
      <c r="I63" s="28"/>
      <c r="J63" s="28"/>
      <c r="K63" s="28"/>
      <c r="L63" s="29"/>
    </row>
    <row r="64" spans="1:12" x14ac:dyDescent="0.25">
      <c r="A64" s="26"/>
      <c r="B64" s="27"/>
      <c r="C64" s="27"/>
      <c r="D64" s="28"/>
      <c r="E64" s="28"/>
      <c r="F64" s="28"/>
      <c r="G64" s="28"/>
      <c r="H64" s="28"/>
      <c r="I64" s="28"/>
      <c r="J64" s="28"/>
      <c r="K64" s="28"/>
      <c r="L64" s="29"/>
    </row>
    <row r="65" spans="1:12" s="4" customFormat="1" x14ac:dyDescent="0.25">
      <c r="A65" s="34" t="s">
        <v>92</v>
      </c>
      <c r="B65" s="35" t="s">
        <v>94</v>
      </c>
      <c r="C65" s="36"/>
      <c r="D65" s="37"/>
      <c r="E65" s="37"/>
      <c r="F65" s="37"/>
      <c r="G65" s="37"/>
      <c r="H65" s="37"/>
      <c r="I65" s="37">
        <f>SUM(H66:H67)</f>
        <v>15</v>
      </c>
      <c r="J65" s="37"/>
      <c r="K65" s="37"/>
      <c r="L65" s="38"/>
    </row>
    <row r="66" spans="1:12" x14ac:dyDescent="0.25">
      <c r="A66" s="26" t="s">
        <v>93</v>
      </c>
      <c r="B66" s="39" t="s">
        <v>258</v>
      </c>
      <c r="C66" s="27"/>
      <c r="D66" s="28"/>
      <c r="E66" s="28"/>
      <c r="F66" s="28">
        <v>1</v>
      </c>
      <c r="G66" s="28">
        <v>15</v>
      </c>
      <c r="H66" s="28">
        <f>F66*G66</f>
        <v>15</v>
      </c>
      <c r="I66" s="28"/>
      <c r="J66" s="28"/>
      <c r="K66" s="28"/>
      <c r="L66" s="29" t="s">
        <v>95</v>
      </c>
    </row>
    <row r="67" spans="1:12" x14ac:dyDescent="0.25">
      <c r="A67" s="26"/>
      <c r="B67" s="27"/>
      <c r="C67" s="27"/>
      <c r="D67" s="28"/>
      <c r="E67" s="28"/>
      <c r="F67" s="28"/>
      <c r="G67" s="28"/>
      <c r="H67" s="28"/>
      <c r="I67" s="28"/>
      <c r="J67" s="28"/>
      <c r="K67" s="28"/>
      <c r="L67" s="29"/>
    </row>
    <row r="68" spans="1:12" x14ac:dyDescent="0.25">
      <c r="A68" s="26"/>
      <c r="B68" s="27"/>
      <c r="C68" s="27"/>
      <c r="D68" s="28"/>
      <c r="E68" s="28"/>
      <c r="F68" s="28"/>
      <c r="G68" s="28"/>
      <c r="H68" s="28"/>
      <c r="I68" s="28"/>
      <c r="J68" s="28"/>
      <c r="K68" s="28"/>
      <c r="L68" s="29"/>
    </row>
    <row r="69" spans="1:12" s="4" customFormat="1" x14ac:dyDescent="0.25">
      <c r="A69" s="34" t="s">
        <v>96</v>
      </c>
      <c r="B69" s="35" t="s">
        <v>259</v>
      </c>
      <c r="C69" s="36"/>
      <c r="D69" s="37"/>
      <c r="E69" s="37"/>
      <c r="F69" s="37"/>
      <c r="G69" s="37"/>
      <c r="H69" s="37"/>
      <c r="I69" s="37">
        <f>SUM(H70:H71)</f>
        <v>144</v>
      </c>
      <c r="J69" s="37"/>
      <c r="K69" s="37"/>
      <c r="L69" s="38"/>
    </row>
    <row r="70" spans="1:12" x14ac:dyDescent="0.25">
      <c r="A70" s="26" t="s">
        <v>97</v>
      </c>
      <c r="B70" s="39" t="s">
        <v>99</v>
      </c>
      <c r="C70" s="27"/>
      <c r="D70" s="28" t="s">
        <v>16</v>
      </c>
      <c r="E70" s="28"/>
      <c r="F70" s="28">
        <v>1</v>
      </c>
      <c r="G70" s="28">
        <v>144</v>
      </c>
      <c r="H70" s="28">
        <f>F70*G70</f>
        <v>144</v>
      </c>
      <c r="I70" s="28"/>
      <c r="J70" s="28"/>
      <c r="K70" s="28"/>
      <c r="L70" s="29" t="s">
        <v>98</v>
      </c>
    </row>
    <row r="71" spans="1:12" x14ac:dyDescent="0.25">
      <c r="A71" s="26"/>
      <c r="B71" s="27"/>
      <c r="C71" s="27"/>
      <c r="D71" s="28"/>
      <c r="E71" s="28"/>
      <c r="F71" s="28"/>
      <c r="G71" s="28"/>
      <c r="H71" s="28"/>
      <c r="I71" s="28"/>
      <c r="J71" s="28"/>
      <c r="K71" s="28"/>
      <c r="L71" s="29"/>
    </row>
    <row r="72" spans="1:12" s="4" customFormat="1" x14ac:dyDescent="0.25">
      <c r="A72" s="34" t="s">
        <v>100</v>
      </c>
      <c r="B72" s="35" t="s">
        <v>260</v>
      </c>
      <c r="C72" s="36"/>
      <c r="D72" s="37"/>
      <c r="E72" s="37"/>
      <c r="F72" s="37"/>
      <c r="G72" s="37"/>
      <c r="H72" s="37"/>
      <c r="I72" s="37">
        <f>SUM(H73:H74)</f>
        <v>80</v>
      </c>
      <c r="J72" s="37"/>
      <c r="K72" s="37"/>
      <c r="L72" s="38"/>
    </row>
    <row r="73" spans="1:12" x14ac:dyDescent="0.25">
      <c r="A73" s="26" t="s">
        <v>101</v>
      </c>
      <c r="B73" s="39" t="s">
        <v>102</v>
      </c>
      <c r="C73" s="27"/>
      <c r="D73" s="28" t="s">
        <v>16</v>
      </c>
      <c r="E73" s="28"/>
      <c r="F73" s="28">
        <v>1</v>
      </c>
      <c r="G73" s="28">
        <v>80</v>
      </c>
      <c r="H73" s="28">
        <f>F73*G73</f>
        <v>80</v>
      </c>
      <c r="I73" s="28"/>
      <c r="J73" s="28"/>
      <c r="K73" s="28"/>
      <c r="L73" s="29" t="s">
        <v>98</v>
      </c>
    </row>
    <row r="74" spans="1:12" x14ac:dyDescent="0.25">
      <c r="A74" s="26"/>
      <c r="B74" s="27"/>
      <c r="C74" s="27"/>
      <c r="D74" s="28"/>
      <c r="E74" s="28"/>
      <c r="F74" s="28"/>
      <c r="G74" s="28"/>
      <c r="H74" s="28"/>
      <c r="I74" s="28"/>
      <c r="J74" s="28"/>
      <c r="K74" s="28"/>
      <c r="L74" s="29"/>
    </row>
    <row r="75" spans="1:12" s="4" customFormat="1" x14ac:dyDescent="0.25">
      <c r="A75" s="34" t="s">
        <v>103</v>
      </c>
      <c r="B75" s="35" t="s">
        <v>262</v>
      </c>
      <c r="C75" s="36"/>
      <c r="D75" s="37"/>
      <c r="E75" s="37"/>
      <c r="F75" s="37"/>
      <c r="G75" s="37"/>
      <c r="H75" s="37"/>
      <c r="I75" s="37">
        <f>SUM(H76:H77)</f>
        <v>8</v>
      </c>
      <c r="J75" s="37"/>
      <c r="K75" s="37"/>
      <c r="L75" s="38"/>
    </row>
    <row r="76" spans="1:12" x14ac:dyDescent="0.25">
      <c r="A76" s="26" t="s">
        <v>105</v>
      </c>
      <c r="B76" s="39" t="s">
        <v>261</v>
      </c>
      <c r="C76" s="27"/>
      <c r="D76" s="28"/>
      <c r="E76" s="28"/>
      <c r="F76" s="28">
        <v>1</v>
      </c>
      <c r="G76" s="28">
        <v>8</v>
      </c>
      <c r="H76" s="28">
        <f>F76*G76</f>
        <v>8</v>
      </c>
      <c r="I76" s="28"/>
      <c r="J76" s="28"/>
      <c r="K76" s="28"/>
      <c r="L76" s="29" t="s">
        <v>104</v>
      </c>
    </row>
    <row r="77" spans="1:12" x14ac:dyDescent="0.25">
      <c r="A77" s="26"/>
      <c r="B77" s="27"/>
      <c r="C77" s="27"/>
      <c r="D77" s="28"/>
      <c r="E77" s="28"/>
      <c r="F77" s="28"/>
      <c r="G77" s="28"/>
      <c r="H77" s="28"/>
      <c r="I77" s="28"/>
      <c r="J77" s="28"/>
      <c r="K77" s="28"/>
      <c r="L77" s="29"/>
    </row>
    <row r="78" spans="1:12" s="4" customFormat="1" x14ac:dyDescent="0.25">
      <c r="A78" s="34" t="s">
        <v>106</v>
      </c>
      <c r="B78" s="35" t="s">
        <v>68</v>
      </c>
      <c r="C78" s="36"/>
      <c r="D78" s="37"/>
      <c r="E78" s="37"/>
      <c r="F78" s="37"/>
      <c r="G78" s="37"/>
      <c r="H78" s="37"/>
      <c r="I78" s="37">
        <f>SUM(H79:H83)</f>
        <v>55</v>
      </c>
      <c r="J78" s="37"/>
      <c r="K78" s="37"/>
      <c r="L78" s="38"/>
    </row>
    <row r="79" spans="1:12" x14ac:dyDescent="0.25">
      <c r="A79" s="26" t="s">
        <v>107</v>
      </c>
      <c r="B79" s="39" t="s">
        <v>69</v>
      </c>
      <c r="C79" s="27"/>
      <c r="D79" s="28"/>
      <c r="E79" s="28"/>
      <c r="F79" s="28"/>
      <c r="G79" s="28"/>
      <c r="H79" s="28"/>
      <c r="I79" s="28"/>
      <c r="J79" s="28"/>
      <c r="K79" s="28"/>
      <c r="L79" s="29" t="s">
        <v>77</v>
      </c>
    </row>
    <row r="80" spans="1:12" x14ac:dyDescent="0.25">
      <c r="A80" s="26" t="s">
        <v>108</v>
      </c>
      <c r="B80" s="39" t="s">
        <v>71</v>
      </c>
      <c r="C80" s="27"/>
      <c r="D80" s="28"/>
      <c r="E80" s="28"/>
      <c r="F80" s="28">
        <v>2</v>
      </c>
      <c r="G80" s="28">
        <v>5</v>
      </c>
      <c r="H80" s="28">
        <f t="shared" ref="H80:H83" si="4">F80*G80</f>
        <v>10</v>
      </c>
      <c r="I80" s="28"/>
      <c r="J80" s="28"/>
      <c r="K80" s="28"/>
      <c r="L80" s="29"/>
    </row>
    <row r="81" spans="1:12" x14ac:dyDescent="0.25">
      <c r="A81" s="26" t="s">
        <v>109</v>
      </c>
      <c r="B81" s="39" t="s">
        <v>112</v>
      </c>
      <c r="C81" s="27"/>
      <c r="D81" s="28"/>
      <c r="E81" s="28"/>
      <c r="F81" s="28">
        <v>2</v>
      </c>
      <c r="G81" s="28">
        <v>9</v>
      </c>
      <c r="H81" s="28">
        <f t="shared" si="4"/>
        <v>18</v>
      </c>
      <c r="I81" s="28"/>
      <c r="J81" s="28"/>
      <c r="K81" s="28"/>
      <c r="L81" s="29" t="s">
        <v>73</v>
      </c>
    </row>
    <row r="82" spans="1:12" x14ac:dyDescent="0.25">
      <c r="A82" s="26" t="s">
        <v>110</v>
      </c>
      <c r="B82" s="39" t="s">
        <v>113</v>
      </c>
      <c r="C82" s="27"/>
      <c r="D82" s="28"/>
      <c r="E82" s="28"/>
      <c r="F82" s="28">
        <v>50</v>
      </c>
      <c r="G82" s="28">
        <v>0.3</v>
      </c>
      <c r="H82" s="28">
        <f t="shared" si="4"/>
        <v>15</v>
      </c>
      <c r="I82" s="28"/>
      <c r="J82" s="28"/>
      <c r="K82" s="28"/>
      <c r="L82" s="29" t="s">
        <v>76</v>
      </c>
    </row>
    <row r="83" spans="1:12" x14ac:dyDescent="0.25">
      <c r="A83" s="26" t="s">
        <v>111</v>
      </c>
      <c r="B83" s="39" t="s">
        <v>114</v>
      </c>
      <c r="C83" s="27"/>
      <c r="D83" s="28"/>
      <c r="E83" s="28"/>
      <c r="F83" s="28">
        <v>1</v>
      </c>
      <c r="G83" s="28">
        <v>12</v>
      </c>
      <c r="H83" s="28">
        <f t="shared" si="4"/>
        <v>12</v>
      </c>
      <c r="I83" s="28"/>
      <c r="J83" s="28"/>
      <c r="K83" s="28"/>
      <c r="L83" s="29" t="s">
        <v>115</v>
      </c>
    </row>
    <row r="84" spans="1:12" x14ac:dyDescent="0.25">
      <c r="A84" s="26"/>
      <c r="B84" s="27"/>
      <c r="C84" s="27"/>
      <c r="D84" s="28"/>
      <c r="E84" s="28"/>
      <c r="F84" s="28"/>
      <c r="G84" s="28"/>
      <c r="H84" s="28"/>
      <c r="I84" s="28"/>
      <c r="J84" s="28"/>
      <c r="K84" s="28"/>
      <c r="L84" s="29"/>
    </row>
    <row r="85" spans="1:12" s="3" customFormat="1" x14ac:dyDescent="0.25">
      <c r="A85" s="30" t="s">
        <v>116</v>
      </c>
      <c r="B85" s="31" t="s">
        <v>117</v>
      </c>
      <c r="C85" s="31"/>
      <c r="D85" s="32"/>
      <c r="E85" s="32"/>
      <c r="F85" s="32"/>
      <c r="G85" s="32"/>
      <c r="H85" s="32"/>
      <c r="I85" s="32"/>
      <c r="J85" s="32" t="e">
        <f>CEILING(I87+I97+#REF!,1)</f>
        <v>#REF!</v>
      </c>
      <c r="K85" s="32" t="e">
        <f>CEILING(1.38*J85,1)</f>
        <v>#REF!</v>
      </c>
      <c r="L85" s="33"/>
    </row>
    <row r="86" spans="1:12" x14ac:dyDescent="0.25">
      <c r="A86" s="26"/>
      <c r="B86" s="27"/>
      <c r="C86" s="27"/>
      <c r="D86" s="28"/>
      <c r="E86" s="28"/>
      <c r="F86" s="28"/>
      <c r="G86" s="28"/>
      <c r="H86" s="28"/>
      <c r="I86" s="28"/>
      <c r="J86" s="28"/>
      <c r="K86" s="28"/>
      <c r="L86" s="29"/>
    </row>
    <row r="87" spans="1:12" s="4" customFormat="1" x14ac:dyDescent="0.25">
      <c r="A87" s="34" t="s">
        <v>118</v>
      </c>
      <c r="B87" s="35" t="s">
        <v>121</v>
      </c>
      <c r="C87" s="36"/>
      <c r="D87" s="37"/>
      <c r="E87" s="37"/>
      <c r="F87" s="37"/>
      <c r="G87" s="37"/>
      <c r="H87" s="37"/>
      <c r="I87" s="37">
        <f>SUM(H88:H91)</f>
        <v>2044</v>
      </c>
      <c r="J87" s="37"/>
      <c r="K87" s="37"/>
      <c r="L87" s="38"/>
    </row>
    <row r="88" spans="1:12" x14ac:dyDescent="0.25">
      <c r="A88" s="26" t="s">
        <v>119</v>
      </c>
      <c r="B88" s="39" t="s">
        <v>263</v>
      </c>
      <c r="C88" s="27"/>
      <c r="D88" s="28"/>
      <c r="E88" s="28"/>
      <c r="F88" s="28">
        <v>168</v>
      </c>
      <c r="G88" s="28">
        <v>11.5</v>
      </c>
      <c r="H88" s="28">
        <f>F88*G88</f>
        <v>1932</v>
      </c>
      <c r="I88" s="28"/>
      <c r="J88" s="28"/>
      <c r="K88" s="28"/>
      <c r="L88" s="29"/>
    </row>
    <row r="89" spans="1:12" x14ac:dyDescent="0.25">
      <c r="A89" s="26" t="s">
        <v>120</v>
      </c>
      <c r="B89" s="27" t="s">
        <v>122</v>
      </c>
      <c r="C89" s="27"/>
      <c r="D89" s="28"/>
      <c r="E89" s="28">
        <v>7</v>
      </c>
      <c r="F89" s="28">
        <v>2</v>
      </c>
      <c r="G89" s="28">
        <v>8</v>
      </c>
      <c r="H89" s="28">
        <f t="shared" ref="H89" si="5">E89*F89*G89</f>
        <v>112</v>
      </c>
      <c r="I89" s="28"/>
      <c r="J89" s="28"/>
      <c r="K89" s="28"/>
      <c r="L89" s="29"/>
    </row>
    <row r="90" spans="1:12" x14ac:dyDescent="0.25">
      <c r="A90" s="26"/>
      <c r="B90" s="27"/>
      <c r="C90" s="27"/>
      <c r="D90" s="28"/>
      <c r="E90" s="28"/>
      <c r="F90" s="28"/>
      <c r="G90" s="28"/>
      <c r="H90" s="28"/>
      <c r="I90" s="28"/>
      <c r="J90" s="28"/>
      <c r="K90" s="28"/>
      <c r="L90" s="29"/>
    </row>
    <row r="91" spans="1:12" s="4" customFormat="1" x14ac:dyDescent="0.25">
      <c r="A91" s="34" t="s">
        <v>123</v>
      </c>
      <c r="B91" s="35" t="s">
        <v>68</v>
      </c>
      <c r="C91" s="36"/>
      <c r="D91" s="37"/>
      <c r="E91" s="37"/>
      <c r="F91" s="37"/>
      <c r="G91" s="37"/>
      <c r="H91" s="37"/>
      <c r="I91" s="37">
        <f>SUM(H94:H97)</f>
        <v>89.6</v>
      </c>
      <c r="J91" s="37"/>
      <c r="K91" s="37"/>
      <c r="L91" s="38"/>
    </row>
    <row r="92" spans="1:12" x14ac:dyDescent="0.25">
      <c r="A92" s="26" t="s">
        <v>124</v>
      </c>
      <c r="B92" s="39" t="s">
        <v>69</v>
      </c>
      <c r="C92" s="27"/>
      <c r="D92" s="28"/>
      <c r="E92" s="28"/>
      <c r="F92" s="28" t="s">
        <v>132</v>
      </c>
      <c r="G92" s="28"/>
      <c r="H92" s="28"/>
      <c r="I92" s="28"/>
      <c r="J92" s="28"/>
      <c r="K92" s="28"/>
      <c r="L92" s="29" t="s">
        <v>77</v>
      </c>
    </row>
    <row r="93" spans="1:12" x14ac:dyDescent="0.25">
      <c r="A93" s="26" t="s">
        <v>125</v>
      </c>
      <c r="B93" s="39" t="s">
        <v>133</v>
      </c>
      <c r="C93" s="27"/>
      <c r="D93" s="28"/>
      <c r="E93" s="28"/>
      <c r="F93" s="28" t="s">
        <v>132</v>
      </c>
      <c r="G93" s="28">
        <v>5</v>
      </c>
      <c r="H93" s="28"/>
      <c r="I93" s="28"/>
      <c r="J93" s="28"/>
      <c r="K93" s="28"/>
      <c r="L93" s="29"/>
    </row>
    <row r="94" spans="1:12" x14ac:dyDescent="0.25">
      <c r="A94" s="26" t="s">
        <v>136</v>
      </c>
      <c r="B94" s="39" t="s">
        <v>134</v>
      </c>
      <c r="C94" s="27"/>
      <c r="D94" s="28"/>
      <c r="E94" s="28"/>
      <c r="F94" s="28">
        <v>8</v>
      </c>
      <c r="G94" s="28">
        <v>9</v>
      </c>
      <c r="H94" s="28">
        <f t="shared" ref="H94:H95" si="6">F94*G94</f>
        <v>72</v>
      </c>
      <c r="I94" s="28"/>
      <c r="J94" s="28"/>
      <c r="K94" s="28"/>
      <c r="L94" s="29"/>
    </row>
    <row r="95" spans="1:12" x14ac:dyDescent="0.25">
      <c r="A95" s="26" t="s">
        <v>137</v>
      </c>
      <c r="B95" s="39" t="s">
        <v>135</v>
      </c>
      <c r="C95" s="27"/>
      <c r="D95" s="28"/>
      <c r="E95" s="28"/>
      <c r="F95" s="28">
        <v>176</v>
      </c>
      <c r="G95" s="28">
        <v>0.1</v>
      </c>
      <c r="H95" s="28">
        <f t="shared" si="6"/>
        <v>17.600000000000001</v>
      </c>
      <c r="I95" s="28"/>
      <c r="J95" s="28"/>
      <c r="K95" s="28"/>
      <c r="L95" s="29"/>
    </row>
    <row r="96" spans="1:12" x14ac:dyDescent="0.25">
      <c r="A96" s="26"/>
      <c r="B96" s="27"/>
      <c r="C96" s="27"/>
      <c r="D96" s="28"/>
      <c r="E96" s="28"/>
      <c r="F96" s="28"/>
      <c r="G96" s="28"/>
      <c r="H96" s="28"/>
      <c r="I96" s="28"/>
      <c r="J96" s="28"/>
      <c r="K96" s="28"/>
      <c r="L96" s="29"/>
    </row>
    <row r="97" spans="1:12" s="4" customFormat="1" x14ac:dyDescent="0.25">
      <c r="A97" s="34" t="s">
        <v>128</v>
      </c>
      <c r="B97" s="35" t="s">
        <v>264</v>
      </c>
      <c r="C97" s="36"/>
      <c r="D97" s="37"/>
      <c r="E97" s="37"/>
      <c r="F97" s="37"/>
      <c r="G97" s="37"/>
      <c r="H97" s="37"/>
      <c r="I97" s="37">
        <f>SUM(H98:H101)</f>
        <v>206</v>
      </c>
      <c r="J97" s="37"/>
      <c r="K97" s="37"/>
      <c r="L97" s="38"/>
    </row>
    <row r="98" spans="1:12" x14ac:dyDescent="0.25">
      <c r="A98" s="26" t="s">
        <v>129</v>
      </c>
      <c r="B98" s="39" t="s">
        <v>126</v>
      </c>
      <c r="C98" s="27"/>
      <c r="D98" s="28"/>
      <c r="E98" s="28"/>
      <c r="F98" s="28">
        <v>8</v>
      </c>
      <c r="G98" s="28">
        <v>13</v>
      </c>
      <c r="H98" s="28">
        <f>F98*G98</f>
        <v>104</v>
      </c>
      <c r="I98" s="28"/>
      <c r="J98" s="28"/>
      <c r="K98" s="28"/>
      <c r="L98" s="29"/>
    </row>
    <row r="99" spans="1:12" x14ac:dyDescent="0.25">
      <c r="A99" s="26" t="s">
        <v>130</v>
      </c>
      <c r="B99" s="27" t="s">
        <v>122</v>
      </c>
      <c r="C99" s="27"/>
      <c r="D99" s="28"/>
      <c r="E99" s="28"/>
      <c r="F99" s="28">
        <v>2</v>
      </c>
      <c r="G99" s="28">
        <v>6</v>
      </c>
      <c r="H99" s="28">
        <f>F99*G99</f>
        <v>12</v>
      </c>
      <c r="I99" s="28"/>
      <c r="J99" s="28"/>
      <c r="K99" s="28"/>
      <c r="L99" s="29"/>
    </row>
    <row r="100" spans="1:12" x14ac:dyDescent="0.25">
      <c r="A100" s="26" t="s">
        <v>131</v>
      </c>
      <c r="B100" s="27" t="s">
        <v>127</v>
      </c>
      <c r="C100" s="27"/>
      <c r="D100" s="28"/>
      <c r="E100" s="28"/>
      <c r="F100" s="28">
        <v>1</v>
      </c>
      <c r="G100" s="28">
        <v>90</v>
      </c>
      <c r="H100" s="28">
        <f>F100*G100</f>
        <v>90</v>
      </c>
      <c r="I100" s="28"/>
      <c r="J100" s="28"/>
      <c r="K100" s="28"/>
      <c r="L100" s="29"/>
    </row>
    <row r="101" spans="1:12" x14ac:dyDescent="0.25">
      <c r="A101" s="26"/>
      <c r="B101" s="27"/>
      <c r="C101" s="27"/>
      <c r="D101" s="28"/>
      <c r="E101" s="28"/>
      <c r="F101" s="28"/>
      <c r="G101" s="28"/>
      <c r="H101" s="28"/>
      <c r="I101" s="28"/>
      <c r="J101" s="28"/>
      <c r="K101" s="28"/>
      <c r="L101" s="29"/>
    </row>
    <row r="102" spans="1:12" x14ac:dyDescent="0.25">
      <c r="A102" s="26"/>
      <c r="B102" s="27"/>
      <c r="C102" s="27"/>
      <c r="D102" s="28"/>
      <c r="E102" s="28"/>
      <c r="F102" s="28"/>
      <c r="G102" s="28"/>
      <c r="H102" s="28"/>
      <c r="I102" s="28"/>
      <c r="J102" s="28"/>
      <c r="K102" s="28"/>
      <c r="L102" s="29"/>
    </row>
    <row r="103" spans="1:12" s="3" customFormat="1" x14ac:dyDescent="0.25">
      <c r="A103" s="30" t="s">
        <v>138</v>
      </c>
      <c r="B103" s="31" t="s">
        <v>139</v>
      </c>
      <c r="C103" s="31"/>
      <c r="D103" s="32"/>
      <c r="E103" s="32"/>
      <c r="F103" s="32"/>
      <c r="G103" s="32"/>
      <c r="H103" s="32"/>
      <c r="I103" s="32"/>
      <c r="J103" s="32">
        <f>I105+I113+I116</f>
        <v>115</v>
      </c>
      <c r="K103" s="32">
        <f>CEILING((1.38*J103)+SUM(K105:K112),1)</f>
        <v>706</v>
      </c>
      <c r="L103" s="33"/>
    </row>
    <row r="104" spans="1:12" x14ac:dyDescent="0.25">
      <c r="A104" s="26"/>
      <c r="B104" s="27"/>
      <c r="C104" s="27"/>
      <c r="D104" s="28"/>
      <c r="E104" s="28"/>
      <c r="F104" s="28"/>
      <c r="G104" s="28"/>
      <c r="H104" s="28"/>
      <c r="I104" s="28"/>
      <c r="J104" s="28"/>
      <c r="K104" s="28"/>
      <c r="L104" s="29"/>
    </row>
    <row r="105" spans="1:12" s="4" customFormat="1" x14ac:dyDescent="0.25">
      <c r="A105" s="34" t="s">
        <v>143</v>
      </c>
      <c r="B105" s="35" t="s">
        <v>268</v>
      </c>
      <c r="C105" s="36"/>
      <c r="D105" s="37"/>
      <c r="E105" s="37"/>
      <c r="F105" s="37"/>
      <c r="G105" s="37"/>
      <c r="H105" s="37"/>
      <c r="I105" s="37">
        <f>SUM(H107:H112)</f>
        <v>88</v>
      </c>
      <c r="J105" s="37"/>
      <c r="K105" s="37"/>
      <c r="L105" s="38"/>
    </row>
    <row r="106" spans="1:12" x14ac:dyDescent="0.25">
      <c r="A106" s="26"/>
      <c r="B106" s="41" t="s">
        <v>269</v>
      </c>
      <c r="C106" s="27"/>
      <c r="D106" s="28"/>
      <c r="E106" s="28"/>
      <c r="F106" s="28"/>
      <c r="G106" s="28"/>
      <c r="H106" s="28"/>
      <c r="I106" s="28"/>
      <c r="J106" s="28"/>
      <c r="K106" s="28"/>
      <c r="L106" s="29"/>
    </row>
    <row r="107" spans="1:12" x14ac:dyDescent="0.25">
      <c r="A107" s="26" t="s">
        <v>144</v>
      </c>
      <c r="B107" s="39" t="s">
        <v>142</v>
      </c>
      <c r="C107" s="27"/>
      <c r="D107" s="28"/>
      <c r="E107" s="28">
        <v>1.7</v>
      </c>
      <c r="F107" s="28">
        <v>176</v>
      </c>
      <c r="G107" s="28"/>
      <c r="H107" s="28">
        <f>F107*G107</f>
        <v>0</v>
      </c>
      <c r="I107" s="28"/>
      <c r="J107" s="28"/>
      <c r="K107" s="28">
        <f>CEILING(E107*F107,1)</f>
        <v>300</v>
      </c>
      <c r="L107" s="29"/>
    </row>
    <row r="108" spans="1:12" x14ac:dyDescent="0.25">
      <c r="A108" s="26" t="s">
        <v>145</v>
      </c>
      <c r="B108" s="39" t="s">
        <v>270</v>
      </c>
      <c r="C108" s="27"/>
      <c r="D108" s="28"/>
      <c r="E108" s="28">
        <v>1.4</v>
      </c>
      <c r="F108" s="28">
        <v>176</v>
      </c>
      <c r="G108" s="28"/>
      <c r="H108" s="28">
        <f>F108*G108</f>
        <v>0</v>
      </c>
      <c r="I108" s="28"/>
      <c r="J108" s="28"/>
      <c r="K108" s="28">
        <f>CEILING(E108*F108,1)</f>
        <v>247</v>
      </c>
      <c r="L108" s="29" t="s">
        <v>156</v>
      </c>
    </row>
    <row r="109" spans="1:12" x14ac:dyDescent="0.25">
      <c r="A109" s="26" t="s">
        <v>162</v>
      </c>
      <c r="B109" s="39" t="s">
        <v>169</v>
      </c>
      <c r="C109" s="27"/>
      <c r="D109" s="28"/>
      <c r="E109" s="28" t="s">
        <v>132</v>
      </c>
      <c r="F109" s="28"/>
      <c r="G109" s="28"/>
      <c r="H109" s="28"/>
      <c r="I109" s="28"/>
      <c r="J109" s="28"/>
      <c r="K109" s="28"/>
      <c r="L109" s="29"/>
    </row>
    <row r="110" spans="1:12" x14ac:dyDescent="0.25">
      <c r="A110" s="26" t="s">
        <v>163</v>
      </c>
      <c r="B110" s="39" t="s">
        <v>155</v>
      </c>
      <c r="C110" s="27"/>
      <c r="D110" s="28"/>
      <c r="E110" s="28"/>
      <c r="F110" s="28">
        <v>1</v>
      </c>
      <c r="G110" s="28">
        <v>72</v>
      </c>
      <c r="H110" s="28">
        <f>F110*G110</f>
        <v>72</v>
      </c>
      <c r="I110" s="28"/>
      <c r="J110" s="28"/>
      <c r="K110" s="28"/>
      <c r="L110" s="29" t="s">
        <v>156</v>
      </c>
    </row>
    <row r="111" spans="1:12" x14ac:dyDescent="0.25">
      <c r="A111" s="26" t="s">
        <v>168</v>
      </c>
      <c r="B111" s="39" t="s">
        <v>157</v>
      </c>
      <c r="C111" s="27"/>
      <c r="D111" s="28"/>
      <c r="E111" s="28"/>
      <c r="F111" s="28">
        <v>1</v>
      </c>
      <c r="G111" s="28">
        <v>16</v>
      </c>
      <c r="H111" s="28">
        <f>F111*G111</f>
        <v>16</v>
      </c>
      <c r="I111" s="28"/>
      <c r="J111" s="28"/>
      <c r="K111" s="28"/>
      <c r="L111" s="29" t="s">
        <v>156</v>
      </c>
    </row>
    <row r="112" spans="1:12" x14ac:dyDescent="0.25">
      <c r="A112" s="26"/>
      <c r="B112" s="27"/>
      <c r="C112" s="27"/>
      <c r="D112" s="28"/>
      <c r="E112" s="28"/>
      <c r="F112" s="28"/>
      <c r="G112" s="28"/>
      <c r="H112" s="28"/>
      <c r="I112" s="28"/>
      <c r="J112" s="28"/>
      <c r="K112" s="28"/>
      <c r="L112" s="29"/>
    </row>
    <row r="113" spans="1:12" x14ac:dyDescent="0.25">
      <c r="A113" s="34" t="s">
        <v>140</v>
      </c>
      <c r="B113" s="35" t="s">
        <v>166</v>
      </c>
      <c r="C113" s="36"/>
      <c r="D113" s="37"/>
      <c r="E113" s="37"/>
      <c r="F113" s="37"/>
      <c r="G113" s="37"/>
      <c r="H113" s="37"/>
      <c r="I113" s="37">
        <f>SUM(H114:H115)</f>
        <v>0</v>
      </c>
      <c r="J113" s="37"/>
      <c r="K113" s="37"/>
      <c r="L113" s="38"/>
    </row>
    <row r="114" spans="1:12" x14ac:dyDescent="0.25">
      <c r="A114" s="26" t="s">
        <v>141</v>
      </c>
      <c r="B114" s="39" t="s">
        <v>171</v>
      </c>
      <c r="C114" s="27"/>
      <c r="D114" s="28"/>
      <c r="E114" s="40"/>
      <c r="F114" s="40">
        <v>0.1</v>
      </c>
      <c r="G114" s="28" t="e">
        <f>C140</f>
        <v>#REF!</v>
      </c>
      <c r="H114" s="28"/>
      <c r="I114" s="28"/>
      <c r="J114" s="28"/>
      <c r="K114" s="28"/>
      <c r="L114" s="29" t="s">
        <v>167</v>
      </c>
    </row>
    <row r="115" spans="1:12" x14ac:dyDescent="0.25">
      <c r="A115" s="26"/>
      <c r="B115" s="27"/>
      <c r="C115" s="27"/>
      <c r="D115" s="28"/>
      <c r="E115" s="28"/>
      <c r="F115" s="28"/>
      <c r="G115" s="28"/>
      <c r="H115" s="28"/>
      <c r="I115" s="28"/>
      <c r="J115" s="28"/>
      <c r="K115" s="28"/>
      <c r="L115" s="29"/>
    </row>
    <row r="116" spans="1:12" x14ac:dyDescent="0.25">
      <c r="A116" s="34" t="s">
        <v>172</v>
      </c>
      <c r="B116" s="35" t="s">
        <v>68</v>
      </c>
      <c r="C116" s="36"/>
      <c r="D116" s="37"/>
      <c r="E116" s="37"/>
      <c r="F116" s="37"/>
      <c r="G116" s="37"/>
      <c r="H116" s="37"/>
      <c r="I116" s="37">
        <f>SUM(H117:H118)</f>
        <v>27</v>
      </c>
      <c r="J116" s="37"/>
      <c r="K116" s="37"/>
      <c r="L116" s="38"/>
    </row>
    <row r="117" spans="1:12" x14ac:dyDescent="0.25">
      <c r="A117" s="26" t="s">
        <v>173</v>
      </c>
      <c r="B117" s="39" t="s">
        <v>170</v>
      </c>
      <c r="C117" s="27"/>
      <c r="D117" s="28"/>
      <c r="E117" s="28"/>
      <c r="F117" s="28">
        <v>3</v>
      </c>
      <c r="G117" s="28">
        <v>9</v>
      </c>
      <c r="H117" s="28">
        <f>F117*G117</f>
        <v>27</v>
      </c>
      <c r="I117" s="28"/>
      <c r="J117" s="28"/>
      <c r="K117" s="28"/>
      <c r="L117" s="29"/>
    </row>
    <row r="118" spans="1:12" x14ac:dyDescent="0.25">
      <c r="A118" s="26"/>
      <c r="B118" s="27"/>
      <c r="C118" s="27"/>
      <c r="D118" s="28"/>
      <c r="E118" s="28"/>
      <c r="F118" s="28"/>
      <c r="G118" s="28"/>
      <c r="H118" s="28"/>
      <c r="I118" s="28"/>
      <c r="J118" s="28"/>
      <c r="K118" s="28"/>
      <c r="L118" s="29"/>
    </row>
    <row r="119" spans="1:12" s="3" customFormat="1" x14ac:dyDescent="0.25">
      <c r="A119" s="30" t="s">
        <v>174</v>
      </c>
      <c r="B119" s="31" t="s">
        <v>271</v>
      </c>
      <c r="C119" s="31"/>
      <c r="D119" s="32"/>
      <c r="E119" s="32"/>
      <c r="F119" s="32"/>
      <c r="G119" s="32"/>
      <c r="H119" s="32"/>
      <c r="I119" s="32"/>
      <c r="J119" s="32" t="e">
        <f>I121+#REF!+I128</f>
        <v>#REF!</v>
      </c>
      <c r="K119" s="32" t="e">
        <f>CEILING((1.38*J119)+SUM(K121:K126),1)</f>
        <v>#REF!</v>
      </c>
      <c r="L119" s="33"/>
    </row>
    <row r="120" spans="1:12" x14ac:dyDescent="0.25">
      <c r="A120" s="26"/>
      <c r="B120" s="27"/>
      <c r="C120" s="27"/>
      <c r="D120" s="28"/>
      <c r="E120" s="28"/>
      <c r="F120" s="28"/>
      <c r="G120" s="28"/>
      <c r="H120" s="28"/>
      <c r="I120" s="28"/>
      <c r="J120" s="28"/>
      <c r="K120" s="28"/>
      <c r="L120" s="29"/>
    </row>
    <row r="121" spans="1:12" s="4" customFormat="1" x14ac:dyDescent="0.25">
      <c r="A121" s="34" t="s">
        <v>175</v>
      </c>
      <c r="B121" s="35" t="s">
        <v>272</v>
      </c>
      <c r="C121" s="36"/>
      <c r="D121" s="37"/>
      <c r="E121" s="37"/>
      <c r="F121" s="37"/>
      <c r="G121" s="37"/>
      <c r="H121" s="37"/>
      <c r="I121" s="37">
        <f>SUM(H122:H125)</f>
        <v>46</v>
      </c>
      <c r="J121" s="37"/>
      <c r="K121" s="37"/>
      <c r="L121" s="38"/>
    </row>
    <row r="122" spans="1:12" x14ac:dyDescent="0.25">
      <c r="A122" s="26" t="s">
        <v>176</v>
      </c>
      <c r="B122" s="39" t="s">
        <v>275</v>
      </c>
      <c r="C122" s="27"/>
      <c r="D122" s="28"/>
      <c r="E122" s="28"/>
      <c r="F122" s="28">
        <v>2</v>
      </c>
      <c r="G122" s="28">
        <v>2</v>
      </c>
      <c r="H122" s="28">
        <f>F122*G122</f>
        <v>4</v>
      </c>
      <c r="I122" s="28"/>
      <c r="J122" s="28"/>
      <c r="K122" s="28"/>
      <c r="L122" s="29" t="s">
        <v>177</v>
      </c>
    </row>
    <row r="123" spans="1:12" x14ac:dyDescent="0.25">
      <c r="A123" s="26" t="s">
        <v>179</v>
      </c>
      <c r="B123" s="39" t="s">
        <v>274</v>
      </c>
      <c r="C123" s="27"/>
      <c r="D123" s="28"/>
      <c r="E123" s="28"/>
      <c r="F123" s="28">
        <v>1</v>
      </c>
      <c r="G123" s="28">
        <v>24</v>
      </c>
      <c r="H123" s="28">
        <f t="shared" ref="H123:H124" si="7">F123*G123</f>
        <v>24</v>
      </c>
      <c r="I123" s="28"/>
      <c r="J123" s="28"/>
      <c r="K123" s="28"/>
      <c r="L123" s="29" t="s">
        <v>178</v>
      </c>
    </row>
    <row r="124" spans="1:12" x14ac:dyDescent="0.25">
      <c r="A124" s="26" t="s">
        <v>180</v>
      </c>
      <c r="B124" s="39" t="s">
        <v>273</v>
      </c>
      <c r="C124" s="27"/>
      <c r="D124" s="28"/>
      <c r="E124" s="28"/>
      <c r="F124" s="28">
        <v>2</v>
      </c>
      <c r="G124" s="28">
        <v>9</v>
      </c>
      <c r="H124" s="28">
        <f t="shared" si="7"/>
        <v>18</v>
      </c>
      <c r="I124" s="28"/>
      <c r="J124" s="28"/>
      <c r="K124" s="28"/>
      <c r="L124" s="29"/>
    </row>
    <row r="125" spans="1:12" x14ac:dyDescent="0.25">
      <c r="A125" s="26"/>
      <c r="B125" s="27"/>
      <c r="C125" s="27"/>
      <c r="D125" s="28"/>
      <c r="E125" s="28"/>
      <c r="F125" s="28"/>
      <c r="G125" s="28"/>
      <c r="H125" s="28"/>
      <c r="I125" s="28"/>
      <c r="J125" s="28"/>
      <c r="K125" s="28"/>
      <c r="L125" s="29"/>
    </row>
    <row r="126" spans="1:12" x14ac:dyDescent="0.25">
      <c r="A126" s="34" t="s">
        <v>183</v>
      </c>
      <c r="B126" s="35" t="s">
        <v>276</v>
      </c>
      <c r="C126" s="36"/>
      <c r="D126" s="37"/>
      <c r="E126" s="37"/>
      <c r="F126" s="37"/>
      <c r="G126" s="37"/>
      <c r="H126" s="37"/>
      <c r="I126" s="37">
        <f>SUM(H127:H131)</f>
        <v>58</v>
      </c>
      <c r="J126" s="37"/>
      <c r="K126" s="37"/>
      <c r="L126" s="38"/>
    </row>
    <row r="127" spans="1:12" x14ac:dyDescent="0.25">
      <c r="A127" s="26" t="s">
        <v>184</v>
      </c>
      <c r="B127" s="39" t="s">
        <v>279</v>
      </c>
      <c r="C127" s="27"/>
      <c r="D127" s="28"/>
      <c r="E127" s="28"/>
      <c r="F127" s="28">
        <v>2</v>
      </c>
      <c r="G127" s="28">
        <v>2</v>
      </c>
      <c r="H127" s="28">
        <f>F127*G127</f>
        <v>4</v>
      </c>
      <c r="I127" s="28"/>
      <c r="J127" s="28"/>
      <c r="K127" s="28"/>
      <c r="L127" s="29" t="s">
        <v>177</v>
      </c>
    </row>
    <row r="128" spans="1:12" x14ac:dyDescent="0.25">
      <c r="A128" s="26" t="s">
        <v>185</v>
      </c>
      <c r="B128" s="39" t="s">
        <v>278</v>
      </c>
      <c r="C128" s="27"/>
      <c r="D128" s="28"/>
      <c r="E128" s="28"/>
      <c r="F128" s="28">
        <v>1</v>
      </c>
      <c r="G128" s="28">
        <v>24</v>
      </c>
      <c r="H128" s="28">
        <f t="shared" ref="H128:H130" si="8">F128*G128</f>
        <v>24</v>
      </c>
      <c r="I128" s="28"/>
      <c r="J128" s="28"/>
      <c r="K128" s="28"/>
      <c r="L128" s="29" t="s">
        <v>178</v>
      </c>
    </row>
    <row r="129" spans="1:12" x14ac:dyDescent="0.25">
      <c r="A129" s="26" t="s">
        <v>186</v>
      </c>
      <c r="B129" s="39" t="s">
        <v>277</v>
      </c>
      <c r="C129" s="27"/>
      <c r="D129" s="28"/>
      <c r="E129" s="28"/>
      <c r="F129" s="28">
        <v>2</v>
      </c>
      <c r="G129" s="28">
        <v>9</v>
      </c>
      <c r="H129" s="28">
        <f t="shared" si="8"/>
        <v>18</v>
      </c>
      <c r="I129" s="28"/>
      <c r="J129" s="28"/>
      <c r="K129" s="28"/>
      <c r="L129" s="29"/>
    </row>
    <row r="130" spans="1:12" x14ac:dyDescent="0.25">
      <c r="A130" s="26" t="s">
        <v>187</v>
      </c>
      <c r="B130" s="39" t="s">
        <v>181</v>
      </c>
      <c r="C130" s="27"/>
      <c r="D130" s="28"/>
      <c r="E130" s="28"/>
      <c r="F130" s="28">
        <v>1</v>
      </c>
      <c r="G130" s="28">
        <v>12</v>
      </c>
      <c r="H130" s="28">
        <f t="shared" si="8"/>
        <v>12</v>
      </c>
      <c r="I130" s="28"/>
      <c r="J130" s="28"/>
      <c r="K130" s="28"/>
      <c r="L130" s="29" t="s">
        <v>182</v>
      </c>
    </row>
    <row r="131" spans="1:12" x14ac:dyDescent="0.25">
      <c r="A131" s="26"/>
      <c r="B131" s="27"/>
      <c r="C131" s="27"/>
      <c r="D131" s="28"/>
      <c r="E131" s="28"/>
      <c r="F131" s="28"/>
      <c r="G131" s="28"/>
      <c r="H131" s="28"/>
      <c r="I131" s="28"/>
      <c r="J131" s="28"/>
      <c r="K131" s="28"/>
      <c r="L131" s="29"/>
    </row>
    <row r="132" spans="1:12" x14ac:dyDescent="0.25">
      <c r="A132" s="34" t="s">
        <v>188</v>
      </c>
      <c r="B132" s="35" t="s">
        <v>281</v>
      </c>
      <c r="C132" s="36"/>
      <c r="D132" s="37"/>
      <c r="E132" s="37"/>
      <c r="F132" s="37"/>
      <c r="G132" s="37"/>
      <c r="H132" s="37"/>
      <c r="I132" s="37">
        <f>SUM(H133:H137)</f>
        <v>73</v>
      </c>
      <c r="J132" s="37"/>
      <c r="K132" s="37"/>
      <c r="L132" s="38"/>
    </row>
    <row r="133" spans="1:12" x14ac:dyDescent="0.25">
      <c r="A133" s="26" t="s">
        <v>280</v>
      </c>
      <c r="B133" s="52" t="s">
        <v>251</v>
      </c>
      <c r="C133" s="27"/>
      <c r="D133" s="28"/>
      <c r="E133" s="28"/>
      <c r="F133" s="28"/>
      <c r="G133" s="28"/>
      <c r="H133" s="28"/>
      <c r="I133" s="28"/>
      <c r="J133" s="28"/>
      <c r="K133" s="28"/>
      <c r="L133" s="29"/>
    </row>
    <row r="134" spans="1:12" x14ac:dyDescent="0.25">
      <c r="A134" s="26" t="s">
        <v>189</v>
      </c>
      <c r="B134" s="39" t="s">
        <v>283</v>
      </c>
      <c r="C134" s="27"/>
      <c r="D134" s="28"/>
      <c r="E134" s="28"/>
      <c r="F134" s="28">
        <v>1</v>
      </c>
      <c r="G134" s="28">
        <v>24</v>
      </c>
      <c r="H134" s="28">
        <f t="shared" ref="H134:H137" si="9">F134*G134</f>
        <v>24</v>
      </c>
      <c r="I134" s="28"/>
      <c r="J134" s="28"/>
      <c r="K134" s="28"/>
      <c r="L134" s="29"/>
    </row>
    <row r="135" spans="1:12" x14ac:dyDescent="0.25">
      <c r="A135" s="26" t="s">
        <v>190</v>
      </c>
      <c r="B135" s="39" t="s">
        <v>282</v>
      </c>
      <c r="C135" s="27"/>
      <c r="D135" s="28"/>
      <c r="E135" s="28"/>
      <c r="F135" s="28">
        <v>1</v>
      </c>
      <c r="G135" s="28">
        <v>9</v>
      </c>
      <c r="H135" s="28">
        <f t="shared" si="9"/>
        <v>9</v>
      </c>
      <c r="I135" s="28"/>
      <c r="J135" s="28"/>
      <c r="K135" s="28"/>
      <c r="L135" s="29" t="s">
        <v>192</v>
      </c>
    </row>
    <row r="136" spans="1:12" x14ac:dyDescent="0.25">
      <c r="A136" s="26" t="s">
        <v>191</v>
      </c>
      <c r="B136" s="39" t="s">
        <v>284</v>
      </c>
      <c r="C136" s="27"/>
      <c r="D136" s="28"/>
      <c r="E136" s="28"/>
      <c r="F136" s="28">
        <v>1</v>
      </c>
      <c r="G136" s="28">
        <v>16</v>
      </c>
      <c r="H136" s="28">
        <f t="shared" si="9"/>
        <v>16</v>
      </c>
      <c r="I136" s="28"/>
      <c r="J136" s="28"/>
      <c r="K136" s="28"/>
      <c r="L136" s="29"/>
    </row>
    <row r="137" spans="1:12" x14ac:dyDescent="0.25">
      <c r="A137" s="26" t="s">
        <v>193</v>
      </c>
      <c r="B137" s="39" t="s">
        <v>283</v>
      </c>
      <c r="C137" s="27"/>
      <c r="D137" s="28"/>
      <c r="E137" s="28"/>
      <c r="F137" s="28">
        <v>1</v>
      </c>
      <c r="G137" s="28">
        <v>24</v>
      </c>
      <c r="H137" s="28">
        <f t="shared" si="9"/>
        <v>24</v>
      </c>
      <c r="I137" s="28"/>
      <c r="J137" s="28"/>
      <c r="K137" s="28"/>
      <c r="L137" s="29"/>
    </row>
    <row r="138" spans="1:12" x14ac:dyDescent="0.25">
      <c r="A138" s="26"/>
      <c r="B138" s="27"/>
      <c r="C138" s="27"/>
      <c r="D138" s="28"/>
      <c r="E138" s="28"/>
      <c r="F138" s="28"/>
      <c r="G138" s="28"/>
      <c r="H138" s="28"/>
      <c r="I138" s="28"/>
      <c r="J138" s="28"/>
      <c r="K138" s="28"/>
      <c r="L138" s="29"/>
    </row>
    <row r="139" spans="1:12" x14ac:dyDescent="0.25">
      <c r="A139" s="26"/>
      <c r="B139" s="27"/>
      <c r="C139" s="27"/>
      <c r="D139" s="28"/>
      <c r="E139" s="28"/>
      <c r="F139" s="28"/>
      <c r="G139" s="28"/>
      <c r="H139" s="28"/>
      <c r="I139" s="28"/>
      <c r="J139" s="28"/>
      <c r="K139" s="28"/>
      <c r="L139" s="29"/>
    </row>
    <row r="140" spans="1:12" x14ac:dyDescent="0.25">
      <c r="A140" s="30" t="s">
        <v>194</v>
      </c>
      <c r="B140" s="31" t="s">
        <v>195</v>
      </c>
      <c r="C140" s="31" t="e">
        <f>#REF!+J119+J103+J85+J53+J8</f>
        <v>#REF!</v>
      </c>
      <c r="D140" s="32"/>
      <c r="E140" s="32"/>
      <c r="F140" s="32"/>
      <c r="G140" s="32" t="s">
        <v>201</v>
      </c>
      <c r="H140" s="32" t="s">
        <v>197</v>
      </c>
      <c r="I140" s="32"/>
      <c r="J140" s="32"/>
      <c r="K140" s="32">
        <f>CEILING(I142,1)</f>
        <v>5975</v>
      </c>
      <c r="L140" s="33"/>
    </row>
    <row r="141" spans="1:12" x14ac:dyDescent="0.25">
      <c r="A141" s="26"/>
      <c r="B141" s="27"/>
      <c r="C141" s="27"/>
      <c r="D141" s="28"/>
      <c r="E141" s="28"/>
      <c r="F141" s="28"/>
      <c r="G141" s="28"/>
      <c r="H141" s="28"/>
      <c r="I141" s="28"/>
      <c r="J141" s="28"/>
      <c r="K141" s="28"/>
      <c r="L141" s="29"/>
    </row>
    <row r="142" spans="1:12" x14ac:dyDescent="0.25">
      <c r="A142" s="34" t="s">
        <v>196</v>
      </c>
      <c r="B142" s="35" t="s">
        <v>197</v>
      </c>
      <c r="C142" s="36"/>
      <c r="D142" s="37"/>
      <c r="E142" s="37"/>
      <c r="F142" s="37"/>
      <c r="G142" s="37"/>
      <c r="H142" s="37"/>
      <c r="I142" s="37">
        <f>SUM(H143:H146)</f>
        <v>5974.54</v>
      </c>
      <c r="J142" s="37"/>
      <c r="K142" s="37"/>
      <c r="L142" s="38"/>
    </row>
    <row r="143" spans="1:12" x14ac:dyDescent="0.25">
      <c r="A143" s="26" t="s">
        <v>198</v>
      </c>
      <c r="B143" s="39" t="s">
        <v>199</v>
      </c>
      <c r="C143" s="27"/>
      <c r="D143" s="28"/>
      <c r="E143" s="28"/>
      <c r="F143" s="28">
        <v>1.38</v>
      </c>
      <c r="G143" s="28">
        <v>3933</v>
      </c>
      <c r="H143" s="28">
        <f>F143*G143</f>
        <v>5427.54</v>
      </c>
      <c r="I143" s="28"/>
      <c r="J143" s="28"/>
      <c r="K143" s="28"/>
      <c r="L143" s="29"/>
    </row>
    <row r="144" spans="1:12" x14ac:dyDescent="0.25">
      <c r="A144" s="26" t="s">
        <v>202</v>
      </c>
      <c r="B144" s="39" t="s">
        <v>200</v>
      </c>
      <c r="C144" s="27"/>
      <c r="D144" s="28"/>
      <c r="E144" s="28"/>
      <c r="F144" s="28"/>
      <c r="G144" s="28"/>
      <c r="H144" s="28">
        <v>547</v>
      </c>
      <c r="I144" s="28"/>
      <c r="J144" s="28"/>
      <c r="K144" s="28"/>
      <c r="L144" s="29"/>
    </row>
    <row r="145" spans="1:12" x14ac:dyDescent="0.25">
      <c r="A145" s="26" t="s">
        <v>203</v>
      </c>
      <c r="B145" s="39" t="s">
        <v>204</v>
      </c>
      <c r="C145" s="27"/>
      <c r="D145" s="28"/>
      <c r="E145" s="28" t="s">
        <v>132</v>
      </c>
      <c r="F145" s="28"/>
      <c r="G145" s="28"/>
      <c r="H145" s="28"/>
      <c r="I145" s="28"/>
      <c r="J145" s="28"/>
      <c r="K145" s="28"/>
      <c r="L145" s="29"/>
    </row>
    <row r="146" spans="1:12" x14ac:dyDescent="0.25">
      <c r="A146" s="26"/>
      <c r="B146" s="27"/>
      <c r="C146" s="27"/>
      <c r="D146" s="28"/>
      <c r="E146" s="28"/>
      <c r="F146" s="28"/>
      <c r="G146" s="28"/>
      <c r="H146" s="28"/>
      <c r="I146" s="28"/>
      <c r="J146" s="28"/>
      <c r="K146" s="28"/>
      <c r="L146" s="29"/>
    </row>
    <row r="147" spans="1:12" s="3" customFormat="1" x14ac:dyDescent="0.25">
      <c r="A147" s="30" t="s">
        <v>205</v>
      </c>
      <c r="B147" s="31" t="s">
        <v>206</v>
      </c>
      <c r="C147" s="31"/>
      <c r="D147" s="32"/>
      <c r="E147" s="32"/>
      <c r="F147" s="32"/>
      <c r="G147" s="32"/>
      <c r="H147" s="32"/>
      <c r="I147" s="32"/>
      <c r="J147" s="32"/>
      <c r="K147" s="32"/>
      <c r="L147" s="33"/>
    </row>
    <row r="148" spans="1:12" x14ac:dyDescent="0.25">
      <c r="A148" s="26"/>
      <c r="B148" s="27"/>
      <c r="C148" s="27"/>
      <c r="D148" s="28"/>
      <c r="E148" s="28"/>
      <c r="F148" s="28"/>
      <c r="G148" s="28"/>
      <c r="H148" s="28"/>
      <c r="I148" s="28"/>
      <c r="J148" s="28"/>
      <c r="K148" s="28"/>
      <c r="L148" s="29"/>
    </row>
    <row r="149" spans="1:12" s="4" customFormat="1" x14ac:dyDescent="0.25">
      <c r="A149" s="34" t="s">
        <v>207</v>
      </c>
      <c r="B149" s="35" t="s">
        <v>210</v>
      </c>
      <c r="C149" s="36"/>
      <c r="D149" s="37"/>
      <c r="E149" s="37"/>
      <c r="F149" s="37"/>
      <c r="G149" s="37"/>
      <c r="H149" s="37"/>
      <c r="I149" s="37"/>
      <c r="J149" s="37"/>
      <c r="K149" s="37"/>
      <c r="L149" s="38"/>
    </row>
    <row r="150" spans="1:12" x14ac:dyDescent="0.25">
      <c r="A150" s="26"/>
      <c r="B150" s="52" t="s">
        <v>209</v>
      </c>
      <c r="C150" s="27"/>
      <c r="D150" s="28"/>
      <c r="E150" s="28"/>
      <c r="F150" s="28"/>
      <c r="G150" s="28"/>
      <c r="H150" s="28"/>
      <c r="I150" s="28"/>
      <c r="J150" s="28"/>
      <c r="K150" s="28"/>
      <c r="L150" s="29"/>
    </row>
    <row r="151" spans="1:12" s="21" customFormat="1" ht="30" customHeight="1" x14ac:dyDescent="0.25">
      <c r="A151" s="53" t="s">
        <v>208</v>
      </c>
      <c r="B151" s="158" t="s">
        <v>211</v>
      </c>
      <c r="C151" s="158"/>
      <c r="D151" s="158"/>
      <c r="E151" s="158"/>
      <c r="F151" s="158"/>
      <c r="G151" s="158"/>
      <c r="H151" s="158"/>
      <c r="I151" s="158"/>
      <c r="J151" s="158"/>
      <c r="K151" s="158"/>
      <c r="L151" s="54"/>
    </row>
    <row r="152" spans="1:12" x14ac:dyDescent="0.25">
      <c r="A152" s="26"/>
      <c r="B152" s="55"/>
      <c r="C152" s="27"/>
      <c r="D152" s="28"/>
      <c r="E152" s="28"/>
      <c r="F152" s="28"/>
      <c r="G152" s="28"/>
      <c r="H152" s="28"/>
      <c r="I152" s="28"/>
      <c r="J152" s="28"/>
      <c r="K152" s="28"/>
      <c r="L152" s="29"/>
    </row>
    <row r="153" spans="1:12" x14ac:dyDescent="0.25">
      <c r="A153" s="34" t="s">
        <v>215</v>
      </c>
      <c r="B153" s="35" t="s">
        <v>210</v>
      </c>
      <c r="C153" s="36"/>
      <c r="D153" s="37"/>
      <c r="E153" s="37"/>
      <c r="F153" s="37"/>
      <c r="G153" s="37"/>
      <c r="H153" s="37"/>
      <c r="I153" s="37"/>
      <c r="J153" s="37"/>
      <c r="K153" s="37"/>
      <c r="L153" s="38"/>
    </row>
    <row r="154" spans="1:12" x14ac:dyDescent="0.25">
      <c r="A154" s="26"/>
      <c r="B154" s="52" t="s">
        <v>209</v>
      </c>
      <c r="C154" s="27"/>
      <c r="D154" s="28"/>
      <c r="E154" s="28"/>
      <c r="F154" s="28"/>
      <c r="G154" s="28"/>
      <c r="H154" s="28"/>
      <c r="I154" s="28"/>
      <c r="J154" s="28"/>
      <c r="K154" s="28"/>
      <c r="L154" s="29"/>
    </row>
    <row r="155" spans="1:12" x14ac:dyDescent="0.25">
      <c r="A155" s="53" t="s">
        <v>216</v>
      </c>
      <c r="B155" s="158" t="s">
        <v>212</v>
      </c>
      <c r="C155" s="158"/>
      <c r="D155" s="158"/>
      <c r="E155" s="158"/>
      <c r="F155" s="158"/>
      <c r="G155" s="158"/>
      <c r="H155" s="158"/>
      <c r="I155" s="158"/>
      <c r="J155" s="158"/>
      <c r="K155" s="158"/>
      <c r="L155" s="54"/>
    </row>
    <row r="156" spans="1:12" x14ac:dyDescent="0.25">
      <c r="A156" s="26"/>
      <c r="B156" s="158" t="s">
        <v>213</v>
      </c>
      <c r="C156" s="158"/>
      <c r="D156" s="158"/>
      <c r="E156" s="158"/>
      <c r="F156" s="158"/>
      <c r="G156" s="158"/>
      <c r="H156" s="158"/>
      <c r="I156" s="158"/>
      <c r="J156" s="158"/>
      <c r="K156" s="158"/>
      <c r="L156" s="29"/>
    </row>
    <row r="157" spans="1:12" ht="30.75" customHeight="1" x14ac:dyDescent="0.25">
      <c r="A157" s="26"/>
      <c r="B157" s="157" t="s">
        <v>214</v>
      </c>
      <c r="C157" s="157"/>
      <c r="D157" s="157"/>
      <c r="E157" s="157"/>
      <c r="F157" s="157"/>
      <c r="G157" s="157"/>
      <c r="H157" s="157"/>
      <c r="I157" s="157"/>
      <c r="J157" s="157"/>
      <c r="K157" s="157"/>
      <c r="L157" s="29"/>
    </row>
    <row r="158" spans="1:12" x14ac:dyDescent="0.25">
      <c r="A158" s="26"/>
      <c r="B158" s="158" t="s">
        <v>217</v>
      </c>
      <c r="C158" s="158"/>
      <c r="D158" s="158"/>
      <c r="E158" s="158"/>
      <c r="F158" s="158"/>
      <c r="G158" s="158"/>
      <c r="H158" s="158"/>
      <c r="I158" s="158"/>
      <c r="J158" s="158"/>
      <c r="K158" s="158"/>
      <c r="L158" s="29"/>
    </row>
    <row r="159" spans="1:12" x14ac:dyDescent="0.25">
      <c r="A159" s="26"/>
      <c r="B159" s="55"/>
      <c r="C159" s="27"/>
      <c r="D159" s="28"/>
      <c r="E159" s="28"/>
      <c r="F159" s="28"/>
      <c r="G159" s="28"/>
      <c r="H159" s="28"/>
      <c r="I159" s="28"/>
      <c r="J159" s="28"/>
      <c r="K159" s="28"/>
      <c r="L159" s="29"/>
    </row>
    <row r="160" spans="1:12" x14ac:dyDescent="0.25">
      <c r="A160" s="34" t="s">
        <v>218</v>
      </c>
      <c r="B160" s="35" t="s">
        <v>221</v>
      </c>
      <c r="C160" s="36"/>
      <c r="D160" s="37"/>
      <c r="E160" s="37"/>
      <c r="F160" s="37"/>
      <c r="G160" s="37"/>
      <c r="H160" s="37"/>
      <c r="I160" s="37"/>
      <c r="J160" s="37"/>
      <c r="K160" s="37"/>
      <c r="L160" s="38"/>
    </row>
    <row r="161" spans="1:12" x14ac:dyDescent="0.25">
      <c r="A161" s="53" t="s">
        <v>222</v>
      </c>
      <c r="B161" s="158" t="s">
        <v>219</v>
      </c>
      <c r="C161" s="158"/>
      <c r="D161" s="158"/>
      <c r="E161" s="158"/>
      <c r="F161" s="158"/>
      <c r="G161" s="158"/>
      <c r="H161" s="158"/>
      <c r="I161" s="158"/>
      <c r="J161" s="158"/>
      <c r="K161" s="158"/>
      <c r="L161" s="54"/>
    </row>
    <row r="162" spans="1:12" x14ac:dyDescent="0.25">
      <c r="A162" s="53" t="s">
        <v>223</v>
      </c>
      <c r="B162" s="158" t="s">
        <v>220</v>
      </c>
      <c r="C162" s="158"/>
      <c r="D162" s="158"/>
      <c r="E162" s="158"/>
      <c r="F162" s="158"/>
      <c r="G162" s="158"/>
      <c r="H162" s="158"/>
      <c r="I162" s="158"/>
      <c r="J162" s="158"/>
      <c r="K162" s="158"/>
      <c r="L162" s="29"/>
    </row>
    <row r="163" spans="1:12" x14ac:dyDescent="0.25">
      <c r="A163" s="26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29"/>
    </row>
    <row r="164" spans="1:12" x14ac:dyDescent="0.25">
      <c r="A164" s="26"/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29"/>
    </row>
    <row r="165" spans="1:12" x14ac:dyDescent="0.25">
      <c r="A165" s="34" t="s">
        <v>227</v>
      </c>
      <c r="B165" s="35" t="s">
        <v>224</v>
      </c>
      <c r="C165" s="36"/>
      <c r="D165" s="37"/>
      <c r="E165" s="37"/>
      <c r="F165" s="37"/>
      <c r="G165" s="37"/>
      <c r="H165" s="37"/>
      <c r="I165" s="37"/>
      <c r="J165" s="37"/>
      <c r="K165" s="37"/>
      <c r="L165" s="38"/>
    </row>
    <row r="166" spans="1:12" x14ac:dyDescent="0.25">
      <c r="A166" s="53" t="s">
        <v>228</v>
      </c>
      <c r="B166" s="158" t="s">
        <v>226</v>
      </c>
      <c r="C166" s="158"/>
      <c r="D166" s="158"/>
      <c r="E166" s="158"/>
      <c r="F166" s="158"/>
      <c r="G166" s="158"/>
      <c r="H166" s="158"/>
      <c r="I166" s="158"/>
      <c r="J166" s="158"/>
      <c r="K166" s="158"/>
      <c r="L166" s="54"/>
    </row>
    <row r="167" spans="1:12" x14ac:dyDescent="0.25">
      <c r="A167" s="53"/>
      <c r="B167" s="158" t="s">
        <v>225</v>
      </c>
      <c r="C167" s="158"/>
      <c r="D167" s="158"/>
      <c r="E167" s="158"/>
      <c r="F167" s="158"/>
      <c r="G167" s="158"/>
      <c r="H167" s="158"/>
      <c r="I167" s="158"/>
      <c r="J167" s="158"/>
      <c r="K167" s="158"/>
      <c r="L167" s="29"/>
    </row>
    <row r="168" spans="1:12" x14ac:dyDescent="0.25">
      <c r="A168" s="26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29"/>
    </row>
    <row r="169" spans="1:12" x14ac:dyDescent="0.25">
      <c r="A169" s="34" t="s">
        <v>229</v>
      </c>
      <c r="B169" s="35" t="s">
        <v>237</v>
      </c>
      <c r="C169" s="36"/>
      <c r="D169" s="37"/>
      <c r="E169" s="37"/>
      <c r="F169" s="37"/>
      <c r="G169" s="37"/>
      <c r="H169" s="37"/>
      <c r="I169" s="37"/>
      <c r="J169" s="37"/>
      <c r="K169" s="37"/>
      <c r="L169" s="38"/>
    </row>
    <row r="170" spans="1:12" x14ac:dyDescent="0.25">
      <c r="A170" s="53" t="s">
        <v>230</v>
      </c>
      <c r="B170" s="158" t="s">
        <v>231</v>
      </c>
      <c r="C170" s="158"/>
      <c r="D170" s="158"/>
      <c r="E170" s="158"/>
      <c r="F170" s="158"/>
      <c r="G170" s="158"/>
      <c r="H170" s="158"/>
      <c r="I170" s="158"/>
      <c r="J170" s="158"/>
      <c r="K170" s="158"/>
      <c r="L170" s="54"/>
    </row>
    <row r="171" spans="1:12" x14ac:dyDescent="0.25">
      <c r="A171" s="53" t="s">
        <v>234</v>
      </c>
      <c r="B171" s="158" t="s">
        <v>232</v>
      </c>
      <c r="C171" s="158"/>
      <c r="D171" s="158"/>
      <c r="E171" s="158"/>
      <c r="F171" s="158"/>
      <c r="G171" s="158"/>
      <c r="H171" s="158"/>
      <c r="I171" s="158"/>
      <c r="J171" s="158"/>
      <c r="K171" s="158"/>
      <c r="L171" s="29"/>
    </row>
    <row r="172" spans="1:12" x14ac:dyDescent="0.25">
      <c r="A172" s="53" t="s">
        <v>235</v>
      </c>
      <c r="B172" s="159" t="s">
        <v>233</v>
      </c>
      <c r="C172" s="159"/>
      <c r="D172" s="159"/>
      <c r="E172" s="159"/>
      <c r="F172" s="159"/>
      <c r="G172" s="159"/>
      <c r="H172" s="159"/>
      <c r="I172" s="159"/>
      <c r="J172" s="159"/>
      <c r="K172" s="159"/>
      <c r="L172" s="29"/>
    </row>
    <row r="173" spans="1:12" x14ac:dyDescent="0.25">
      <c r="A173" s="53" t="s">
        <v>236</v>
      </c>
      <c r="B173" s="159" t="s">
        <v>238</v>
      </c>
      <c r="C173" s="159"/>
      <c r="D173" s="159"/>
      <c r="E173" s="159"/>
      <c r="F173" s="159"/>
      <c r="G173" s="159"/>
      <c r="H173" s="159"/>
      <c r="I173" s="159"/>
      <c r="J173" s="159"/>
      <c r="K173" s="159"/>
      <c r="L173" s="29"/>
    </row>
    <row r="174" spans="1:12" x14ac:dyDescent="0.25">
      <c r="A174" s="53" t="s">
        <v>240</v>
      </c>
      <c r="B174" s="39" t="s">
        <v>239</v>
      </c>
      <c r="C174" s="27"/>
      <c r="D174" s="28"/>
      <c r="E174" s="28"/>
      <c r="F174" s="28"/>
      <c r="G174" s="28"/>
      <c r="H174" s="28"/>
      <c r="I174" s="28"/>
      <c r="J174" s="28"/>
      <c r="K174" s="28"/>
      <c r="L174" s="29"/>
    </row>
    <row r="175" spans="1:12" x14ac:dyDescent="0.25">
      <c r="A175" s="26"/>
      <c r="B175" s="27"/>
      <c r="C175" s="27"/>
      <c r="D175" s="28"/>
      <c r="E175" s="28"/>
      <c r="F175" s="28"/>
      <c r="G175" s="28"/>
      <c r="H175" s="28"/>
      <c r="I175" s="28"/>
      <c r="J175" s="28"/>
      <c r="K175" s="28"/>
      <c r="L175" s="29"/>
    </row>
    <row r="176" spans="1:12" x14ac:dyDescent="0.25">
      <c r="A176" s="34" t="s">
        <v>241</v>
      </c>
      <c r="B176" s="35" t="s">
        <v>242</v>
      </c>
      <c r="C176" s="36"/>
      <c r="D176" s="37"/>
      <c r="E176" s="37"/>
      <c r="F176" s="37"/>
      <c r="G176" s="37"/>
      <c r="H176" s="37"/>
      <c r="I176" s="37"/>
      <c r="J176" s="37"/>
      <c r="K176" s="37"/>
      <c r="L176" s="38"/>
    </row>
    <row r="177" spans="1:12" x14ac:dyDescent="0.25">
      <c r="A177" s="53" t="s">
        <v>243</v>
      </c>
      <c r="B177" s="158" t="s">
        <v>246</v>
      </c>
      <c r="C177" s="158"/>
      <c r="D177" s="158"/>
      <c r="E177" s="158"/>
      <c r="F177" s="158"/>
      <c r="G177" s="158"/>
      <c r="H177" s="158"/>
      <c r="I177" s="158"/>
      <c r="J177" s="158"/>
      <c r="K177" s="158"/>
      <c r="L177" s="54"/>
    </row>
    <row r="178" spans="1:12" x14ac:dyDescent="0.25">
      <c r="A178" s="53" t="s">
        <v>244</v>
      </c>
      <c r="B178" s="158" t="s">
        <v>247</v>
      </c>
      <c r="C178" s="158"/>
      <c r="D178" s="158"/>
      <c r="E178" s="158"/>
      <c r="F178" s="158"/>
      <c r="G178" s="158"/>
      <c r="H178" s="158"/>
      <c r="I178" s="158"/>
      <c r="J178" s="158"/>
      <c r="K178" s="158"/>
      <c r="L178" s="29"/>
    </row>
    <row r="179" spans="1:12" x14ac:dyDescent="0.25">
      <c r="A179" s="53" t="s">
        <v>245</v>
      </c>
      <c r="B179" s="158" t="s">
        <v>248</v>
      </c>
      <c r="C179" s="158"/>
      <c r="D179" s="158"/>
      <c r="E179" s="158"/>
      <c r="F179" s="158"/>
      <c r="G179" s="158"/>
      <c r="H179" s="158"/>
      <c r="I179" s="158"/>
      <c r="J179" s="158"/>
      <c r="K179" s="158"/>
      <c r="L179" s="29"/>
    </row>
    <row r="181" spans="1:12" x14ac:dyDescent="0.25">
      <c r="B181" s="20"/>
    </row>
    <row r="183" spans="1:12" x14ac:dyDescent="0.25">
      <c r="B183" s="20"/>
    </row>
    <row r="184" spans="1:12" x14ac:dyDescent="0.25">
      <c r="B184" s="20"/>
    </row>
  </sheetData>
  <mergeCells count="19">
    <mergeCell ref="B179:K179"/>
    <mergeCell ref="B170:K170"/>
    <mergeCell ref="B171:K171"/>
    <mergeCell ref="B172:K172"/>
    <mergeCell ref="B173:K173"/>
    <mergeCell ref="B177:K177"/>
    <mergeCell ref="B178:K178"/>
    <mergeCell ref="B168:K168"/>
    <mergeCell ref="B151:K151"/>
    <mergeCell ref="B155:K155"/>
    <mergeCell ref="B156:K156"/>
    <mergeCell ref="B157:K157"/>
    <mergeCell ref="B158:K158"/>
    <mergeCell ref="B161:K161"/>
    <mergeCell ref="B162:K162"/>
    <mergeCell ref="B163:K163"/>
    <mergeCell ref="B164:K164"/>
    <mergeCell ref="B166:K166"/>
    <mergeCell ref="B167:K167"/>
  </mergeCells>
  <conditionalFormatting sqref="G143">
    <cfRule type="cellIs" dxfId="1" priority="1" operator="lessThan">
      <formula>$C$140</formula>
    </cfRule>
    <cfRule type="cellIs" dxfId="0" priority="2" operator="greaterThan">
      <formula>$C$140</formula>
    </cfRule>
  </conditionalFormatting>
  <pageMargins left="0.25" right="0.25" top="0.75" bottom="0.75" header="0.3" footer="0.3"/>
  <pageSetup paperSize="8" scale="94" fitToHeight="0" orientation="landscape" r:id="rId1"/>
  <headerFooter>
    <oddHeader>&amp;RVersie 0.8
18-02-2020</oddHeader>
    <oddFooter>&amp;RPagina &amp;P van &amp;N</oddFooter>
  </headerFooter>
  <rowBreaks count="5" manualBreakCount="5">
    <brk id="38" max="16383" man="1"/>
    <brk id="77" max="12" man="1"/>
    <brk id="125" max="16383" man="1"/>
    <brk id="139" max="16383" man="1"/>
    <brk id="1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EEA4-F19C-4D0B-9945-748607DB3383}">
  <sheetPr>
    <pageSetUpPr fitToPage="1"/>
  </sheetPr>
  <dimension ref="A1:AN107"/>
  <sheetViews>
    <sheetView tabSelected="1" view="pageLayout" topLeftCell="B6" zoomScaleNormal="188" workbookViewId="0">
      <selection activeCell="F15" sqref="F15"/>
    </sheetView>
    <sheetView tabSelected="1" zoomScaleNormal="100" workbookViewId="1">
      <selection activeCell="B108" sqref="B108"/>
    </sheetView>
  </sheetViews>
  <sheetFormatPr defaultColWidth="8.85546875" defaultRowHeight="15" x14ac:dyDescent="0.25"/>
  <cols>
    <col min="1" max="1" width="6.42578125" customWidth="1"/>
    <col min="2" max="2" width="78" bestFit="1" customWidth="1"/>
    <col min="3" max="3" width="6.42578125" style="5" bestFit="1" customWidth="1"/>
    <col min="4" max="4" width="5" style="5" customWidth="1"/>
    <col min="5" max="8" width="9.140625" style="5"/>
    <col min="9" max="9" width="9.42578125" style="5" bestFit="1" customWidth="1"/>
    <col min="10" max="10" width="44" bestFit="1" customWidth="1"/>
    <col min="11" max="12" width="8.85546875" style="5"/>
    <col min="13" max="13" width="4.28515625" style="5" customWidth="1"/>
    <col min="14" max="15" width="8.85546875" style="5"/>
    <col min="16" max="16" width="1.7109375" customWidth="1"/>
    <col min="17" max="20" width="8.85546875" style="5"/>
    <col min="21" max="21" width="1.7109375" style="5" customWidth="1"/>
    <col min="22" max="27" width="8.85546875" style="5"/>
    <col min="28" max="28" width="2.28515625" style="5" customWidth="1"/>
    <col min="29" max="34" width="8.85546875" style="5"/>
    <col min="35" max="35" width="1.85546875" style="5" customWidth="1"/>
    <col min="36" max="40" width="8.85546875" style="5"/>
  </cols>
  <sheetData>
    <row r="1" spans="1:40" ht="18.75" x14ac:dyDescent="0.3">
      <c r="A1" s="22" t="s">
        <v>250</v>
      </c>
    </row>
    <row r="2" spans="1:40" x14ac:dyDescent="0.25">
      <c r="A2" t="s">
        <v>0</v>
      </c>
      <c r="B2" s="1">
        <v>2</v>
      </c>
    </row>
    <row r="3" spans="1:40" x14ac:dyDescent="0.25">
      <c r="A3" t="s">
        <v>2</v>
      </c>
      <c r="B3" s="2">
        <v>44890</v>
      </c>
    </row>
    <row r="4" spans="1:40" ht="39.950000000000003" customHeight="1" x14ac:dyDescent="0.25">
      <c r="B4" s="2"/>
      <c r="L4" s="160" t="s">
        <v>305</v>
      </c>
      <c r="M4" s="161"/>
      <c r="N4" s="161"/>
      <c r="O4" s="162"/>
      <c r="Q4" s="160" t="s">
        <v>300</v>
      </c>
      <c r="R4" s="161"/>
      <c r="S4" s="161"/>
      <c r="T4" s="162"/>
      <c r="V4" s="163" t="s">
        <v>306</v>
      </c>
      <c r="W4" s="164"/>
      <c r="X4" s="164"/>
      <c r="Y4" s="164"/>
      <c r="Z4" s="109"/>
      <c r="AA4" s="110"/>
      <c r="AC4" s="163" t="s">
        <v>313</v>
      </c>
      <c r="AD4" s="164"/>
      <c r="AE4" s="164"/>
      <c r="AF4" s="164"/>
      <c r="AG4" s="164"/>
      <c r="AH4" s="165"/>
      <c r="AJ4" s="160" t="s">
        <v>319</v>
      </c>
      <c r="AK4" s="161"/>
      <c r="AL4" s="56"/>
      <c r="AM4" s="56"/>
      <c r="AN4" s="110"/>
    </row>
    <row r="5" spans="1:40" ht="141.75" x14ac:dyDescent="0.25">
      <c r="A5" s="111" t="s">
        <v>3</v>
      </c>
      <c r="B5" s="112" t="s">
        <v>4</v>
      </c>
      <c r="C5" s="112" t="s">
        <v>5</v>
      </c>
      <c r="D5" s="112"/>
      <c r="E5" s="112" t="s">
        <v>6</v>
      </c>
      <c r="F5" s="112" t="s">
        <v>7</v>
      </c>
      <c r="G5" s="112" t="s">
        <v>8</v>
      </c>
      <c r="H5" s="112" t="s">
        <v>9</v>
      </c>
      <c r="I5" s="112" t="s">
        <v>10</v>
      </c>
      <c r="J5" s="113" t="s">
        <v>12</v>
      </c>
      <c r="K5" s="114" t="s">
        <v>293</v>
      </c>
      <c r="L5" s="57" t="s">
        <v>296</v>
      </c>
      <c r="M5" s="108" t="s">
        <v>297</v>
      </c>
      <c r="N5" s="108" t="s">
        <v>298</v>
      </c>
      <c r="O5" s="58" t="s">
        <v>299</v>
      </c>
      <c r="Q5" s="57" t="s">
        <v>301</v>
      </c>
      <c r="R5" s="108" t="s">
        <v>302</v>
      </c>
      <c r="S5" s="108" t="s">
        <v>303</v>
      </c>
      <c r="T5" s="58" t="s">
        <v>304</v>
      </c>
      <c r="V5" s="57" t="s">
        <v>309</v>
      </c>
      <c r="W5" s="108" t="s">
        <v>307</v>
      </c>
      <c r="X5" s="108" t="s">
        <v>308</v>
      </c>
      <c r="Y5" s="108" t="s">
        <v>310</v>
      </c>
      <c r="Z5" s="108" t="s">
        <v>311</v>
      </c>
      <c r="AA5" s="58" t="s">
        <v>312</v>
      </c>
      <c r="AC5" s="57" t="s">
        <v>315</v>
      </c>
      <c r="AD5" s="108" t="s">
        <v>314</v>
      </c>
      <c r="AE5" s="108" t="s">
        <v>317</v>
      </c>
      <c r="AF5" s="108" t="s">
        <v>303</v>
      </c>
      <c r="AG5" s="108" t="s">
        <v>318</v>
      </c>
      <c r="AH5" s="58" t="s">
        <v>316</v>
      </c>
      <c r="AJ5" s="57" t="s">
        <v>320</v>
      </c>
      <c r="AK5" s="108" t="s">
        <v>321</v>
      </c>
      <c r="AL5" s="108" t="s">
        <v>322</v>
      </c>
      <c r="AM5" s="108" t="s">
        <v>323</v>
      </c>
      <c r="AN5" s="58" t="s">
        <v>324</v>
      </c>
    </row>
    <row r="6" spans="1:40" x14ac:dyDescent="0.25">
      <c r="A6" s="115"/>
      <c r="B6" s="27"/>
      <c r="C6" s="28"/>
      <c r="D6" s="28"/>
      <c r="E6" s="28"/>
      <c r="F6" s="28"/>
      <c r="G6" s="28"/>
      <c r="H6" s="28"/>
      <c r="I6" s="28"/>
      <c r="J6" s="29"/>
      <c r="K6" s="60"/>
      <c r="L6" s="59"/>
      <c r="O6" s="60"/>
      <c r="Q6" s="59"/>
      <c r="T6" s="60"/>
      <c r="V6" s="59"/>
      <c r="AA6" s="60"/>
      <c r="AC6" s="59"/>
      <c r="AH6" s="60"/>
      <c r="AJ6" s="59"/>
      <c r="AN6" s="60"/>
    </row>
    <row r="7" spans="1:40" x14ac:dyDescent="0.25">
      <c r="A7" s="116" t="s">
        <v>13</v>
      </c>
      <c r="B7" s="31" t="s">
        <v>80</v>
      </c>
      <c r="C7" s="32"/>
      <c r="D7" s="32"/>
      <c r="E7" s="32"/>
      <c r="F7" s="32"/>
      <c r="G7" s="32"/>
      <c r="H7" s="32"/>
      <c r="I7" s="32">
        <f>H8+H11+H20+H29+H34+H16+H18+H22+H27</f>
        <v>675</v>
      </c>
      <c r="J7" s="33"/>
      <c r="K7" s="60"/>
      <c r="L7" s="59"/>
      <c r="O7" s="60"/>
      <c r="Q7" s="59"/>
      <c r="T7" s="60"/>
      <c r="V7" s="59"/>
      <c r="AA7" s="60"/>
      <c r="AC7" s="59"/>
      <c r="AH7" s="60"/>
      <c r="AJ7" s="59"/>
      <c r="AN7" s="60"/>
    </row>
    <row r="8" spans="1:40" x14ac:dyDescent="0.25">
      <c r="A8" s="117" t="s">
        <v>14</v>
      </c>
      <c r="B8" s="94" t="s">
        <v>15</v>
      </c>
      <c r="C8" s="95" t="s">
        <v>16</v>
      </c>
      <c r="D8" s="95"/>
      <c r="E8" s="95"/>
      <c r="F8" s="95"/>
      <c r="G8" s="95"/>
      <c r="H8" s="95">
        <f>SUM(G9:G10)</f>
        <v>40</v>
      </c>
      <c r="I8" s="95"/>
      <c r="J8" s="96" t="s">
        <v>38</v>
      </c>
      <c r="K8" s="97" t="s">
        <v>294</v>
      </c>
      <c r="L8" s="133"/>
      <c r="M8" s="134"/>
      <c r="N8" s="134" t="s">
        <v>16</v>
      </c>
      <c r="O8" s="135"/>
      <c r="Q8" s="133"/>
      <c r="R8" s="134"/>
      <c r="S8" s="134"/>
      <c r="T8" s="135"/>
      <c r="V8" s="133"/>
      <c r="W8" s="134"/>
      <c r="X8" s="134"/>
      <c r="Y8" s="134"/>
      <c r="Z8" s="134"/>
      <c r="AA8" s="135"/>
      <c r="AC8" s="133"/>
      <c r="AD8" s="134"/>
      <c r="AE8" s="134"/>
      <c r="AF8" s="134"/>
      <c r="AG8" s="134"/>
      <c r="AH8" s="135"/>
      <c r="AJ8" s="133"/>
      <c r="AK8" s="134"/>
      <c r="AL8" s="134"/>
      <c r="AM8" s="134"/>
      <c r="AN8" s="135"/>
    </row>
    <row r="9" spans="1:40" x14ac:dyDescent="0.25">
      <c r="A9" s="118" t="s">
        <v>17</v>
      </c>
      <c r="B9" s="98" t="s">
        <v>19</v>
      </c>
      <c r="C9" s="99"/>
      <c r="D9" s="99"/>
      <c r="E9" s="99">
        <v>1</v>
      </c>
      <c r="F9" s="99">
        <v>20</v>
      </c>
      <c r="G9" s="99">
        <f>E9*F9</f>
        <v>20</v>
      </c>
      <c r="H9" s="99"/>
      <c r="I9" s="99"/>
      <c r="J9" s="100"/>
      <c r="K9" s="97" t="s">
        <v>294</v>
      </c>
      <c r="L9" s="136" t="s">
        <v>16</v>
      </c>
      <c r="M9" s="137"/>
      <c r="N9" s="137"/>
      <c r="O9" s="138"/>
      <c r="Q9" s="136"/>
      <c r="R9" s="137"/>
      <c r="S9" s="137" t="s">
        <v>16</v>
      </c>
      <c r="T9" s="138"/>
      <c r="V9" s="136"/>
      <c r="W9" s="137" t="s">
        <v>16</v>
      </c>
      <c r="X9" s="137"/>
      <c r="Y9" s="137"/>
      <c r="Z9" s="137" t="s">
        <v>16</v>
      </c>
      <c r="AA9" s="138"/>
      <c r="AC9" s="136" t="s">
        <v>16</v>
      </c>
      <c r="AD9" s="137"/>
      <c r="AE9" s="137"/>
      <c r="AF9" s="137"/>
      <c r="AG9" s="137"/>
      <c r="AH9" s="138"/>
      <c r="AJ9" s="136"/>
      <c r="AK9" s="137" t="s">
        <v>16</v>
      </c>
      <c r="AL9" s="137"/>
      <c r="AM9" s="137"/>
      <c r="AN9" s="138"/>
    </row>
    <row r="10" spans="1:40" x14ac:dyDescent="0.25">
      <c r="A10" s="118" t="s">
        <v>18</v>
      </c>
      <c r="B10" s="98" t="s">
        <v>21</v>
      </c>
      <c r="C10" s="99"/>
      <c r="D10" s="99"/>
      <c r="E10" s="99">
        <v>1</v>
      </c>
      <c r="F10" s="99">
        <v>20</v>
      </c>
      <c r="G10" s="99">
        <f>E10*F10</f>
        <v>20</v>
      </c>
      <c r="H10" s="99"/>
      <c r="I10" s="99"/>
      <c r="J10" s="100"/>
      <c r="K10" s="97" t="s">
        <v>294</v>
      </c>
      <c r="L10" s="136"/>
      <c r="M10" s="137"/>
      <c r="N10" s="137"/>
      <c r="O10" s="138"/>
      <c r="Q10" s="136" t="s">
        <v>16</v>
      </c>
      <c r="R10" s="137"/>
      <c r="S10" s="137"/>
      <c r="T10" s="138"/>
      <c r="V10" s="136"/>
      <c r="W10" s="137" t="s">
        <v>16</v>
      </c>
      <c r="X10" s="137"/>
      <c r="Y10" s="137"/>
      <c r="Z10" s="137" t="s">
        <v>16</v>
      </c>
      <c r="AA10" s="138"/>
      <c r="AC10" s="136" t="s">
        <v>16</v>
      </c>
      <c r="AD10" s="137"/>
      <c r="AE10" s="137"/>
      <c r="AF10" s="137"/>
      <c r="AG10" s="137"/>
      <c r="AH10" s="138"/>
      <c r="AJ10" s="136"/>
      <c r="AK10" s="137" t="s">
        <v>16</v>
      </c>
      <c r="AL10" s="137"/>
      <c r="AM10" s="137"/>
      <c r="AN10" s="138"/>
    </row>
    <row r="11" spans="1:40" x14ac:dyDescent="0.25">
      <c r="A11" s="117" t="s">
        <v>20</v>
      </c>
      <c r="B11" s="94" t="s">
        <v>39</v>
      </c>
      <c r="C11" s="95" t="s">
        <v>16</v>
      </c>
      <c r="D11" s="95"/>
      <c r="E11" s="95"/>
      <c r="F11" s="95"/>
      <c r="G11" s="95"/>
      <c r="H11" s="95">
        <f>SUM(G12:G15)</f>
        <v>186</v>
      </c>
      <c r="I11" s="95"/>
      <c r="J11" s="96" t="s">
        <v>38</v>
      </c>
      <c r="K11" s="97"/>
      <c r="L11" s="136"/>
      <c r="M11" s="137"/>
      <c r="N11" s="137"/>
      <c r="O11" s="138"/>
      <c r="Q11" s="136"/>
      <c r="R11" s="137"/>
      <c r="S11" s="137"/>
      <c r="T11" s="138"/>
      <c r="V11" s="136"/>
      <c r="W11" s="137"/>
      <c r="X11" s="137"/>
      <c r="Y11" s="137"/>
      <c r="Z11" s="137"/>
      <c r="AA11" s="138"/>
      <c r="AC11" s="136"/>
      <c r="AD11" s="137"/>
      <c r="AE11" s="137"/>
      <c r="AF11" s="137"/>
      <c r="AG11" s="137"/>
      <c r="AH11" s="138"/>
      <c r="AJ11" s="136"/>
      <c r="AK11" s="137"/>
      <c r="AL11" s="137"/>
      <c r="AM11" s="137"/>
      <c r="AN11" s="138"/>
    </row>
    <row r="12" spans="1:40" x14ac:dyDescent="0.25">
      <c r="A12" s="118" t="s">
        <v>22</v>
      </c>
      <c r="B12" s="98" t="s">
        <v>24</v>
      </c>
      <c r="C12" s="99"/>
      <c r="D12" s="99"/>
      <c r="E12" s="99">
        <v>1</v>
      </c>
      <c r="F12" s="99">
        <v>140</v>
      </c>
      <c r="G12" s="99">
        <f>E12*F12</f>
        <v>140</v>
      </c>
      <c r="H12" s="99"/>
      <c r="I12" s="99"/>
      <c r="J12" s="100" t="s">
        <v>26</v>
      </c>
      <c r="K12" s="97" t="s">
        <v>294</v>
      </c>
      <c r="L12" s="136"/>
      <c r="M12" s="137"/>
      <c r="N12" s="137" t="s">
        <v>16</v>
      </c>
      <c r="O12" s="138"/>
      <c r="Q12" s="136"/>
      <c r="R12" s="137"/>
      <c r="S12" s="137" t="s">
        <v>16</v>
      </c>
      <c r="T12" s="138"/>
      <c r="V12" s="136"/>
      <c r="W12" s="137" t="s">
        <v>16</v>
      </c>
      <c r="X12" s="137"/>
      <c r="Y12" s="137"/>
      <c r="Z12" s="137"/>
      <c r="AA12" s="138"/>
      <c r="AC12" s="136"/>
      <c r="AD12" s="137"/>
      <c r="AE12" s="137"/>
      <c r="AF12" s="137" t="s">
        <v>16</v>
      </c>
      <c r="AG12" s="137"/>
      <c r="AH12" s="138"/>
      <c r="AJ12" s="136"/>
      <c r="AK12" s="137"/>
      <c r="AL12" s="137" t="s">
        <v>16</v>
      </c>
      <c r="AM12" s="137"/>
      <c r="AN12" s="138"/>
    </row>
    <row r="13" spans="1:40" x14ac:dyDescent="0.25">
      <c r="A13" s="118" t="s">
        <v>23</v>
      </c>
      <c r="B13" s="98" t="s">
        <v>25</v>
      </c>
      <c r="C13" s="99"/>
      <c r="D13" s="99"/>
      <c r="E13" s="99">
        <v>1</v>
      </c>
      <c r="F13" s="99">
        <v>20</v>
      </c>
      <c r="G13" s="99">
        <f>E13*F13</f>
        <v>20</v>
      </c>
      <c r="H13" s="99"/>
      <c r="I13" s="99"/>
      <c r="J13" s="100"/>
      <c r="K13" s="97" t="s">
        <v>294</v>
      </c>
      <c r="L13" s="136"/>
      <c r="M13" s="137"/>
      <c r="N13" s="137"/>
      <c r="O13" s="138" t="s">
        <v>16</v>
      </c>
      <c r="Q13" s="136"/>
      <c r="R13" s="137"/>
      <c r="S13" s="137" t="s">
        <v>16</v>
      </c>
      <c r="T13" s="138"/>
      <c r="V13" s="136"/>
      <c r="W13" s="137" t="s">
        <v>16</v>
      </c>
      <c r="X13" s="137"/>
      <c r="Y13" s="137"/>
      <c r="Z13" s="137"/>
      <c r="AA13" s="138"/>
      <c r="AC13" s="136" t="s">
        <v>16</v>
      </c>
      <c r="AD13" s="137"/>
      <c r="AE13" s="137"/>
      <c r="AF13" s="137"/>
      <c r="AG13" s="137"/>
      <c r="AH13" s="138"/>
      <c r="AJ13" s="136"/>
      <c r="AK13" s="137"/>
      <c r="AL13" s="137" t="s">
        <v>16</v>
      </c>
      <c r="AM13" s="137"/>
      <c r="AN13" s="138"/>
    </row>
    <row r="14" spans="1:40" x14ac:dyDescent="0.25">
      <c r="A14" s="118" t="s">
        <v>27</v>
      </c>
      <c r="B14" s="98" t="s">
        <v>31</v>
      </c>
      <c r="C14" s="99"/>
      <c r="D14" s="99"/>
      <c r="E14" s="99">
        <v>1</v>
      </c>
      <c r="F14" s="99">
        <v>10</v>
      </c>
      <c r="G14" s="99">
        <f t="shared" ref="G14:G15" si="0">E14*F14</f>
        <v>10</v>
      </c>
      <c r="H14" s="99"/>
      <c r="I14" s="99"/>
      <c r="J14" s="100" t="s">
        <v>30</v>
      </c>
      <c r="K14" s="97" t="s">
        <v>294</v>
      </c>
      <c r="L14" s="136" t="s">
        <v>16</v>
      </c>
      <c r="M14" s="137"/>
      <c r="N14" s="137"/>
      <c r="O14" s="138"/>
      <c r="Q14" s="136" t="s">
        <v>16</v>
      </c>
      <c r="R14" s="137"/>
      <c r="S14" s="137"/>
      <c r="T14" s="138"/>
      <c r="V14" s="136"/>
      <c r="W14" s="137" t="s">
        <v>16</v>
      </c>
      <c r="X14" s="137"/>
      <c r="Y14" s="137"/>
      <c r="Z14" s="137"/>
      <c r="AA14" s="138"/>
      <c r="AC14" s="136" t="s">
        <v>16</v>
      </c>
      <c r="AD14" s="137"/>
      <c r="AE14" s="137"/>
      <c r="AF14" s="137"/>
      <c r="AG14" s="137"/>
      <c r="AH14" s="138"/>
      <c r="AJ14" s="136"/>
      <c r="AK14" s="137" t="s">
        <v>16</v>
      </c>
      <c r="AL14" s="137"/>
      <c r="AM14" s="137"/>
      <c r="AN14" s="138"/>
    </row>
    <row r="15" spans="1:40" x14ac:dyDescent="0.25">
      <c r="A15" s="118" t="s">
        <v>28</v>
      </c>
      <c r="B15" s="98" t="s">
        <v>29</v>
      </c>
      <c r="C15" s="99"/>
      <c r="D15" s="99"/>
      <c r="E15" s="99">
        <v>1</v>
      </c>
      <c r="F15" s="99">
        <v>16</v>
      </c>
      <c r="G15" s="99">
        <f t="shared" si="0"/>
        <v>16</v>
      </c>
      <c r="H15" s="99"/>
      <c r="I15" s="99"/>
      <c r="J15" s="100"/>
      <c r="K15" s="97" t="s">
        <v>294</v>
      </c>
      <c r="L15" s="136"/>
      <c r="M15" s="137" t="s">
        <v>16</v>
      </c>
      <c r="N15" s="137"/>
      <c r="O15" s="138"/>
      <c r="Q15" s="136"/>
      <c r="R15" s="137" t="s">
        <v>16</v>
      </c>
      <c r="S15" s="137"/>
      <c r="T15" s="138"/>
      <c r="V15" s="136"/>
      <c r="W15" s="137" t="s">
        <v>16</v>
      </c>
      <c r="X15" s="137"/>
      <c r="Y15" s="137"/>
      <c r="Z15" s="137"/>
      <c r="AA15" s="138"/>
      <c r="AC15" s="136"/>
      <c r="AD15" s="137" t="s">
        <v>16</v>
      </c>
      <c r="AE15" s="137"/>
      <c r="AF15" s="137"/>
      <c r="AG15" s="137"/>
      <c r="AH15" s="138"/>
      <c r="AJ15" s="136"/>
      <c r="AK15" s="137"/>
      <c r="AL15" s="137" t="s">
        <v>16</v>
      </c>
      <c r="AM15" s="137"/>
      <c r="AN15" s="138"/>
    </row>
    <row r="16" spans="1:40" x14ac:dyDescent="0.25">
      <c r="A16" s="117" t="s">
        <v>32</v>
      </c>
      <c r="B16" s="94" t="s">
        <v>33</v>
      </c>
      <c r="C16" s="95"/>
      <c r="D16" s="95"/>
      <c r="E16" s="95"/>
      <c r="F16" s="95"/>
      <c r="G16" s="95"/>
      <c r="H16" s="95">
        <f>SUM(G17:G17)</f>
        <v>0</v>
      </c>
      <c r="I16" s="95"/>
      <c r="J16" s="96"/>
      <c r="K16" s="97"/>
      <c r="L16" s="136"/>
      <c r="M16" s="137"/>
      <c r="N16" s="137"/>
      <c r="O16" s="138"/>
      <c r="Q16" s="136"/>
      <c r="R16" s="137"/>
      <c r="S16" s="137"/>
      <c r="T16" s="138"/>
      <c r="V16" s="136"/>
      <c r="W16" s="137"/>
      <c r="X16" s="137"/>
      <c r="Y16" s="137"/>
      <c r="Z16" s="137"/>
      <c r="AA16" s="138"/>
      <c r="AC16" s="136"/>
      <c r="AD16" s="137"/>
      <c r="AE16" s="137"/>
      <c r="AF16" s="137"/>
      <c r="AG16" s="137"/>
      <c r="AH16" s="138"/>
      <c r="AJ16" s="136"/>
      <c r="AK16" s="137"/>
      <c r="AL16" s="137"/>
      <c r="AM16" s="137"/>
      <c r="AN16" s="138"/>
    </row>
    <row r="17" spans="1:40" x14ac:dyDescent="0.25">
      <c r="A17" s="118"/>
      <c r="B17" s="98" t="s">
        <v>288</v>
      </c>
      <c r="C17" s="99"/>
      <c r="D17" s="101"/>
      <c r="E17" s="99">
        <v>0</v>
      </c>
      <c r="F17" s="99">
        <v>0</v>
      </c>
      <c r="G17" s="99">
        <f>E17*F17</f>
        <v>0</v>
      </c>
      <c r="H17" s="99"/>
      <c r="I17" s="99"/>
      <c r="J17" s="100"/>
      <c r="K17" s="97" t="s">
        <v>294</v>
      </c>
      <c r="L17" s="136"/>
      <c r="M17" s="137"/>
      <c r="N17" s="137"/>
      <c r="O17" s="138"/>
      <c r="Q17" s="136"/>
      <c r="R17" s="137"/>
      <c r="S17" s="137" t="s">
        <v>16</v>
      </c>
      <c r="T17" s="138"/>
      <c r="V17" s="136"/>
      <c r="W17" s="137" t="s">
        <v>16</v>
      </c>
      <c r="X17" s="137"/>
      <c r="Y17" s="137"/>
      <c r="Z17" s="137"/>
      <c r="AA17" s="138"/>
      <c r="AC17" s="136"/>
      <c r="AD17" s="137"/>
      <c r="AE17" s="137"/>
      <c r="AF17" s="137" t="s">
        <v>16</v>
      </c>
      <c r="AG17" s="137"/>
      <c r="AH17" s="138"/>
      <c r="AJ17" s="136"/>
      <c r="AK17" s="137"/>
      <c r="AL17" s="137" t="s">
        <v>16</v>
      </c>
      <c r="AM17" s="137"/>
      <c r="AN17" s="138"/>
    </row>
    <row r="18" spans="1:40" x14ac:dyDescent="0.25">
      <c r="A18" s="117" t="s">
        <v>34</v>
      </c>
      <c r="B18" s="94" t="s">
        <v>35</v>
      </c>
      <c r="C18" s="95" t="s">
        <v>16</v>
      </c>
      <c r="D18" s="95"/>
      <c r="E18" s="95"/>
      <c r="F18" s="95"/>
      <c r="G18" s="95"/>
      <c r="H18" s="95">
        <f>SUM(G19:G19)</f>
        <v>250</v>
      </c>
      <c r="I18" s="95"/>
      <c r="J18" s="96" t="s">
        <v>37</v>
      </c>
      <c r="K18" s="97"/>
      <c r="L18" s="136"/>
      <c r="M18" s="137"/>
      <c r="N18" s="137"/>
      <c r="O18" s="138"/>
      <c r="Q18" s="136"/>
      <c r="R18" s="137"/>
      <c r="S18" s="137"/>
      <c r="T18" s="138"/>
      <c r="V18" s="136"/>
      <c r="W18" s="137"/>
      <c r="X18" s="137"/>
      <c r="Y18" s="137"/>
      <c r="Z18" s="137"/>
      <c r="AA18" s="138"/>
      <c r="AC18" s="136"/>
      <c r="AD18" s="137"/>
      <c r="AE18" s="137"/>
      <c r="AF18" s="137"/>
      <c r="AG18" s="137"/>
      <c r="AH18" s="138"/>
      <c r="AJ18" s="136"/>
      <c r="AK18" s="137"/>
      <c r="AL18" s="137"/>
      <c r="AM18" s="137"/>
      <c r="AN18" s="138"/>
    </row>
    <row r="19" spans="1:40" x14ac:dyDescent="0.25">
      <c r="A19" s="118" t="s">
        <v>36</v>
      </c>
      <c r="B19" s="98" t="s">
        <v>35</v>
      </c>
      <c r="C19" s="99"/>
      <c r="D19" s="99"/>
      <c r="E19" s="99">
        <v>2</v>
      </c>
      <c r="F19" s="99">
        <v>125</v>
      </c>
      <c r="G19" s="99">
        <f>E19*F19</f>
        <v>250</v>
      </c>
      <c r="H19" s="99"/>
      <c r="I19" s="99"/>
      <c r="J19" s="100" t="s">
        <v>40</v>
      </c>
      <c r="K19" s="97" t="s">
        <v>295</v>
      </c>
      <c r="L19" s="136"/>
      <c r="M19" s="137"/>
      <c r="N19" s="137"/>
      <c r="O19" s="138" t="s">
        <v>16</v>
      </c>
      <c r="Q19" s="136"/>
      <c r="R19" s="137"/>
      <c r="S19" s="137"/>
      <c r="T19" s="138"/>
      <c r="V19" s="136"/>
      <c r="W19" s="137"/>
      <c r="X19" s="137"/>
      <c r="Y19" s="137"/>
      <c r="Z19" s="137" t="s">
        <v>16</v>
      </c>
      <c r="AA19" s="138"/>
      <c r="AC19" s="136"/>
      <c r="AD19" s="137"/>
      <c r="AE19" s="137"/>
      <c r="AF19" s="137"/>
      <c r="AG19" s="137" t="s">
        <v>16</v>
      </c>
      <c r="AH19" s="138"/>
      <c r="AJ19" s="136"/>
      <c r="AK19" s="137" t="s">
        <v>16</v>
      </c>
      <c r="AL19" s="137"/>
      <c r="AM19" s="137"/>
      <c r="AN19" s="138"/>
    </row>
    <row r="20" spans="1:40" x14ac:dyDescent="0.25">
      <c r="A20" s="117" t="s">
        <v>41</v>
      </c>
      <c r="B20" s="94" t="s">
        <v>249</v>
      </c>
      <c r="C20" s="95"/>
      <c r="D20" s="95"/>
      <c r="E20" s="95"/>
      <c r="F20" s="95"/>
      <c r="G20" s="95"/>
      <c r="H20" s="95">
        <f>SUM(G21:G21)</f>
        <v>60</v>
      </c>
      <c r="I20" s="95"/>
      <c r="J20" s="96"/>
      <c r="K20" s="97"/>
      <c r="L20" s="136"/>
      <c r="M20" s="137"/>
      <c r="N20" s="137"/>
      <c r="O20" s="138"/>
      <c r="Q20" s="136"/>
      <c r="R20" s="137"/>
      <c r="S20" s="137"/>
      <c r="T20" s="138"/>
      <c r="V20" s="136"/>
      <c r="W20" s="137"/>
      <c r="X20" s="137"/>
      <c r="Y20" s="137"/>
      <c r="Z20" s="137"/>
      <c r="AA20" s="138"/>
      <c r="AC20" s="136"/>
      <c r="AD20" s="137"/>
      <c r="AE20" s="137"/>
      <c r="AF20" s="137"/>
      <c r="AG20" s="137"/>
      <c r="AH20" s="138"/>
      <c r="AJ20" s="136"/>
      <c r="AK20" s="137"/>
      <c r="AL20" s="137"/>
      <c r="AM20" s="137"/>
      <c r="AN20" s="138"/>
    </row>
    <row r="21" spans="1:40" x14ac:dyDescent="0.25">
      <c r="A21" s="118" t="s">
        <v>42</v>
      </c>
      <c r="B21" s="98" t="s">
        <v>291</v>
      </c>
      <c r="C21" s="99"/>
      <c r="D21" s="101"/>
      <c r="E21" s="99">
        <v>1</v>
      </c>
      <c r="F21" s="99">
        <v>60</v>
      </c>
      <c r="G21" s="99">
        <f>E21*F21</f>
        <v>60</v>
      </c>
      <c r="H21" s="99"/>
      <c r="I21" s="99"/>
      <c r="J21" s="100"/>
      <c r="K21" s="97" t="s">
        <v>295</v>
      </c>
      <c r="L21" s="136" t="s">
        <v>16</v>
      </c>
      <c r="M21" s="137"/>
      <c r="N21" s="137"/>
      <c r="O21" s="138"/>
      <c r="Q21" s="136" t="s">
        <v>16</v>
      </c>
      <c r="R21" s="137"/>
      <c r="S21" s="137"/>
      <c r="T21" s="138"/>
      <c r="V21" s="136"/>
      <c r="W21" s="137"/>
      <c r="X21" s="137"/>
      <c r="Y21" s="137" t="s">
        <v>16</v>
      </c>
      <c r="Z21" s="137"/>
      <c r="AA21" s="138"/>
      <c r="AC21" s="136" t="s">
        <v>16</v>
      </c>
      <c r="AD21" s="137"/>
      <c r="AE21" s="137"/>
      <c r="AF21" s="137"/>
      <c r="AG21" s="137"/>
      <c r="AH21" s="138"/>
      <c r="AJ21" s="136"/>
      <c r="AK21" s="137"/>
      <c r="AL21" s="137"/>
      <c r="AM21" s="137"/>
      <c r="AN21" s="138"/>
    </row>
    <row r="22" spans="1:40" x14ac:dyDescent="0.25">
      <c r="A22" s="117" t="s">
        <v>44</v>
      </c>
      <c r="B22" s="94" t="s">
        <v>45</v>
      </c>
      <c r="C22" s="95"/>
      <c r="D22" s="95"/>
      <c r="E22" s="95"/>
      <c r="F22" s="95"/>
      <c r="G22" s="95"/>
      <c r="H22" s="95">
        <f>SUM(G23:G23)</f>
        <v>50</v>
      </c>
      <c r="I22" s="95"/>
      <c r="J22" s="96" t="s">
        <v>37</v>
      </c>
      <c r="K22" s="97"/>
      <c r="L22" s="136"/>
      <c r="M22" s="137"/>
      <c r="N22" s="137"/>
      <c r="O22" s="138"/>
      <c r="Q22" s="136"/>
      <c r="R22" s="137"/>
      <c r="S22" s="137"/>
      <c r="T22" s="138"/>
      <c r="V22" s="136"/>
      <c r="W22" s="137"/>
      <c r="X22" s="137"/>
      <c r="Y22" s="137"/>
      <c r="Z22" s="137"/>
      <c r="AA22" s="138"/>
      <c r="AC22" s="136"/>
      <c r="AD22" s="137"/>
      <c r="AE22" s="137"/>
      <c r="AF22" s="137"/>
      <c r="AG22" s="137"/>
      <c r="AH22" s="138"/>
      <c r="AJ22" s="136"/>
      <c r="AK22" s="137"/>
      <c r="AL22" s="137"/>
      <c r="AM22" s="137"/>
      <c r="AN22" s="138"/>
    </row>
    <row r="23" spans="1:40" x14ac:dyDescent="0.25">
      <c r="A23" s="118" t="s">
        <v>46</v>
      </c>
      <c r="B23" s="98" t="s">
        <v>252</v>
      </c>
      <c r="C23" s="99"/>
      <c r="D23" s="99"/>
      <c r="E23" s="99">
        <v>2</v>
      </c>
      <c r="F23" s="99">
        <v>25</v>
      </c>
      <c r="G23" s="99">
        <f>E23*F23</f>
        <v>50</v>
      </c>
      <c r="H23" s="99"/>
      <c r="I23" s="99"/>
      <c r="J23" s="100" t="s">
        <v>40</v>
      </c>
      <c r="K23" s="97" t="s">
        <v>295</v>
      </c>
      <c r="L23" s="136"/>
      <c r="M23" s="137"/>
      <c r="N23" s="137"/>
      <c r="O23" s="138" t="s">
        <v>16</v>
      </c>
      <c r="Q23" s="136" t="s">
        <v>16</v>
      </c>
      <c r="R23" s="137"/>
      <c r="S23" s="137"/>
      <c r="T23" s="138"/>
      <c r="V23" s="136"/>
      <c r="W23" s="137"/>
      <c r="X23" s="137"/>
      <c r="Y23" s="137"/>
      <c r="Z23" s="137" t="s">
        <v>16</v>
      </c>
      <c r="AA23" s="138"/>
      <c r="AC23" s="136"/>
      <c r="AD23" s="137"/>
      <c r="AE23" s="137"/>
      <c r="AF23" s="137"/>
      <c r="AG23" s="137" t="s">
        <v>16</v>
      </c>
      <c r="AH23" s="138"/>
      <c r="AJ23" s="136"/>
      <c r="AK23" s="137" t="s">
        <v>16</v>
      </c>
      <c r="AL23" s="137"/>
      <c r="AM23" s="137"/>
      <c r="AN23" s="138"/>
    </row>
    <row r="24" spans="1:40" hidden="1" x14ac:dyDescent="0.25">
      <c r="A24" s="119" t="s">
        <v>61</v>
      </c>
      <c r="B24" s="102" t="s">
        <v>62</v>
      </c>
      <c r="C24" s="103"/>
      <c r="D24" s="103"/>
      <c r="E24" s="103"/>
      <c r="F24" s="103"/>
      <c r="G24" s="103"/>
      <c r="H24" s="103">
        <f>SUM(G25:G26)</f>
        <v>0</v>
      </c>
      <c r="I24" s="103"/>
      <c r="J24" s="104"/>
      <c r="K24" s="97"/>
      <c r="L24" s="136"/>
      <c r="M24" s="137"/>
      <c r="N24" s="137"/>
      <c r="O24" s="138"/>
      <c r="Q24" s="136"/>
      <c r="R24" s="137"/>
      <c r="S24" s="137"/>
      <c r="T24" s="138"/>
      <c r="V24" s="136"/>
      <c r="W24" s="137"/>
      <c r="X24" s="137"/>
      <c r="Y24" s="137"/>
      <c r="Z24" s="137"/>
      <c r="AA24" s="138"/>
      <c r="AC24" s="136"/>
      <c r="AD24" s="137"/>
      <c r="AE24" s="137"/>
      <c r="AF24" s="137"/>
      <c r="AG24" s="137"/>
      <c r="AH24" s="138"/>
      <c r="AJ24" s="136"/>
      <c r="AK24" s="137"/>
      <c r="AL24" s="137"/>
      <c r="AM24" s="137"/>
      <c r="AN24" s="138"/>
    </row>
    <row r="25" spans="1:40" hidden="1" x14ac:dyDescent="0.25">
      <c r="A25" s="120" t="s">
        <v>17</v>
      </c>
      <c r="B25" s="105" t="s">
        <v>254</v>
      </c>
      <c r="C25" s="106"/>
      <c r="D25" s="106"/>
      <c r="E25" s="106">
        <v>0</v>
      </c>
      <c r="F25" s="106">
        <v>12</v>
      </c>
      <c r="G25" s="106">
        <f>E25*F25</f>
        <v>0</v>
      </c>
      <c r="H25" s="106"/>
      <c r="I25" s="106"/>
      <c r="J25" s="107"/>
      <c r="K25" s="97"/>
      <c r="L25" s="136"/>
      <c r="M25" s="137"/>
      <c r="N25" s="137"/>
      <c r="O25" s="138"/>
      <c r="Q25" s="136"/>
      <c r="R25" s="137"/>
      <c r="S25" s="137"/>
      <c r="T25" s="138"/>
      <c r="V25" s="136"/>
      <c r="W25" s="137"/>
      <c r="X25" s="137"/>
      <c r="Y25" s="137"/>
      <c r="Z25" s="137"/>
      <c r="AA25" s="138"/>
      <c r="AC25" s="136"/>
      <c r="AD25" s="137"/>
      <c r="AE25" s="137"/>
      <c r="AF25" s="137"/>
      <c r="AG25" s="137"/>
      <c r="AH25" s="138"/>
      <c r="AJ25" s="136"/>
      <c r="AK25" s="137"/>
      <c r="AL25" s="137"/>
      <c r="AM25" s="137"/>
      <c r="AN25" s="138"/>
    </row>
    <row r="26" spans="1:40" hidden="1" x14ac:dyDescent="0.25">
      <c r="A26" s="120" t="s">
        <v>18</v>
      </c>
      <c r="B26" s="105" t="s">
        <v>253</v>
      </c>
      <c r="C26" s="106"/>
      <c r="D26" s="106"/>
      <c r="E26" s="106">
        <v>0</v>
      </c>
      <c r="F26" s="106">
        <v>20</v>
      </c>
      <c r="G26" s="106">
        <f>E26*F26</f>
        <v>0</v>
      </c>
      <c r="H26" s="106"/>
      <c r="I26" s="106"/>
      <c r="J26" s="107"/>
      <c r="K26" s="97"/>
      <c r="L26" s="136"/>
      <c r="M26" s="137"/>
      <c r="N26" s="137"/>
      <c r="O26" s="138"/>
      <c r="Q26" s="136"/>
      <c r="R26" s="137"/>
      <c r="S26" s="137"/>
      <c r="T26" s="138"/>
      <c r="V26" s="136"/>
      <c r="W26" s="137"/>
      <c r="X26" s="137"/>
      <c r="Y26" s="137"/>
      <c r="Z26" s="137"/>
      <c r="AA26" s="138"/>
      <c r="AC26" s="136"/>
      <c r="AD26" s="137"/>
      <c r="AE26" s="137"/>
      <c r="AF26" s="137"/>
      <c r="AG26" s="137"/>
      <c r="AH26" s="138"/>
      <c r="AJ26" s="136"/>
      <c r="AK26" s="137"/>
      <c r="AL26" s="137"/>
      <c r="AM26" s="137"/>
      <c r="AN26" s="138"/>
    </row>
    <row r="27" spans="1:40" x14ac:dyDescent="0.25">
      <c r="A27" s="117" t="s">
        <v>47</v>
      </c>
      <c r="B27" s="94" t="s">
        <v>48</v>
      </c>
      <c r="C27" s="95"/>
      <c r="D27" s="95"/>
      <c r="E27" s="95"/>
      <c r="F27" s="95"/>
      <c r="G27" s="95"/>
      <c r="H27" s="95">
        <f>SUM(G28:G28)</f>
        <v>15</v>
      </c>
      <c r="I27" s="95"/>
      <c r="J27" s="96"/>
      <c r="K27" s="97"/>
      <c r="L27" s="136"/>
      <c r="M27" s="137"/>
      <c r="N27" s="137"/>
      <c r="O27" s="138"/>
      <c r="Q27" s="136"/>
      <c r="R27" s="137"/>
      <c r="S27" s="137"/>
      <c r="T27" s="138"/>
      <c r="V27" s="136"/>
      <c r="W27" s="137"/>
      <c r="X27" s="137"/>
      <c r="Y27" s="137"/>
      <c r="Z27" s="137"/>
      <c r="AA27" s="138"/>
      <c r="AC27" s="136"/>
      <c r="AD27" s="137"/>
      <c r="AE27" s="137"/>
      <c r="AF27" s="137"/>
      <c r="AG27" s="137"/>
      <c r="AH27" s="138"/>
      <c r="AJ27" s="136"/>
      <c r="AK27" s="137"/>
      <c r="AL27" s="137"/>
      <c r="AM27" s="137"/>
      <c r="AN27" s="138"/>
    </row>
    <row r="28" spans="1:40" x14ac:dyDescent="0.25">
      <c r="A28" s="118" t="s">
        <v>49</v>
      </c>
      <c r="B28" s="98" t="s">
        <v>50</v>
      </c>
      <c r="C28" s="99"/>
      <c r="D28" s="101"/>
      <c r="E28" s="99">
        <v>1</v>
      </c>
      <c r="F28" s="99">
        <v>15</v>
      </c>
      <c r="G28" s="99">
        <f>E28*F28</f>
        <v>15</v>
      </c>
      <c r="H28" s="99"/>
      <c r="I28" s="99"/>
      <c r="J28" s="100"/>
      <c r="K28" s="97" t="s">
        <v>295</v>
      </c>
      <c r="L28" s="136" t="s">
        <v>16</v>
      </c>
      <c r="M28" s="137"/>
      <c r="N28" s="137"/>
      <c r="O28" s="138"/>
      <c r="Q28" s="136" t="s">
        <v>16</v>
      </c>
      <c r="R28" s="137"/>
      <c r="S28" s="137"/>
      <c r="T28" s="138"/>
      <c r="V28" s="136"/>
      <c r="W28" s="137"/>
      <c r="X28" s="137"/>
      <c r="Y28" s="137"/>
      <c r="Z28" s="137" t="s">
        <v>16</v>
      </c>
      <c r="AA28" s="138"/>
      <c r="AC28" s="136" t="s">
        <v>16</v>
      </c>
      <c r="AD28" s="137"/>
      <c r="AE28" s="137"/>
      <c r="AF28" s="137"/>
      <c r="AG28" s="137"/>
      <c r="AH28" s="138"/>
      <c r="AJ28" s="136"/>
      <c r="AK28" s="137" t="s">
        <v>16</v>
      </c>
      <c r="AL28" s="137"/>
      <c r="AM28" s="137"/>
      <c r="AN28" s="138"/>
    </row>
    <row r="29" spans="1:40" x14ac:dyDescent="0.25">
      <c r="A29" s="117" t="s">
        <v>51</v>
      </c>
      <c r="B29" s="94" t="s">
        <v>52</v>
      </c>
      <c r="C29" s="95"/>
      <c r="D29" s="95"/>
      <c r="E29" s="95"/>
      <c r="F29" s="95"/>
      <c r="G29" s="95"/>
      <c r="H29" s="95">
        <f>SUM(G30:G33)</f>
        <v>44</v>
      </c>
      <c r="I29" s="95"/>
      <c r="J29" s="96"/>
      <c r="K29" s="97"/>
      <c r="L29" s="136"/>
      <c r="M29" s="137"/>
      <c r="N29" s="137"/>
      <c r="O29" s="138"/>
      <c r="Q29" s="136"/>
      <c r="R29" s="137"/>
      <c r="S29" s="137"/>
      <c r="T29" s="138"/>
      <c r="V29" s="136"/>
      <c r="W29" s="137"/>
      <c r="X29" s="137"/>
      <c r="Y29" s="137"/>
      <c r="Z29" s="137"/>
      <c r="AA29" s="138"/>
      <c r="AC29" s="136"/>
      <c r="AD29" s="137"/>
      <c r="AE29" s="137"/>
      <c r="AF29" s="137"/>
      <c r="AG29" s="137"/>
      <c r="AH29" s="138"/>
      <c r="AJ29" s="136"/>
      <c r="AK29" s="137"/>
      <c r="AL29" s="137"/>
      <c r="AM29" s="137"/>
      <c r="AN29" s="138"/>
    </row>
    <row r="30" spans="1:40" x14ac:dyDescent="0.25">
      <c r="A30" s="118" t="s">
        <v>53</v>
      </c>
      <c r="B30" s="98" t="s">
        <v>57</v>
      </c>
      <c r="C30" s="99"/>
      <c r="D30" s="99"/>
      <c r="E30" s="99">
        <v>1</v>
      </c>
      <c r="F30" s="99">
        <v>24</v>
      </c>
      <c r="G30" s="99">
        <f>E30*F30</f>
        <v>24</v>
      </c>
      <c r="H30" s="99"/>
      <c r="I30" s="99"/>
      <c r="J30" s="100"/>
      <c r="K30" s="97" t="s">
        <v>295</v>
      </c>
      <c r="L30" s="136" t="s">
        <v>16</v>
      </c>
      <c r="M30" s="137"/>
      <c r="N30" s="137"/>
      <c r="O30" s="138"/>
      <c r="Q30" s="136" t="s">
        <v>16</v>
      </c>
      <c r="R30" s="137"/>
      <c r="S30" s="137"/>
      <c r="T30" s="138"/>
      <c r="V30" s="136"/>
      <c r="W30" s="137" t="s">
        <v>16</v>
      </c>
      <c r="X30" s="137"/>
      <c r="Y30" s="137"/>
      <c r="Z30" s="137"/>
      <c r="AA30" s="138"/>
      <c r="AC30" s="136" t="s">
        <v>16</v>
      </c>
      <c r="AD30" s="137"/>
      <c r="AE30" s="137"/>
      <c r="AF30" s="137"/>
      <c r="AG30" s="137"/>
      <c r="AH30" s="138"/>
      <c r="AJ30" s="136" t="s">
        <v>16</v>
      </c>
      <c r="AK30" s="137" t="s">
        <v>16</v>
      </c>
      <c r="AL30" s="137"/>
      <c r="AM30" s="137"/>
      <c r="AN30" s="138"/>
    </row>
    <row r="31" spans="1:40" x14ac:dyDescent="0.25">
      <c r="A31" s="118" t="s">
        <v>54</v>
      </c>
      <c r="B31" s="98" t="s">
        <v>58</v>
      </c>
      <c r="C31" s="99"/>
      <c r="D31" s="99"/>
      <c r="E31" s="99">
        <v>1</v>
      </c>
      <c r="F31" s="99">
        <v>12</v>
      </c>
      <c r="G31" s="99">
        <f>E31*F31</f>
        <v>12</v>
      </c>
      <c r="H31" s="99"/>
      <c r="I31" s="99"/>
      <c r="J31" s="100"/>
      <c r="K31" s="97" t="s">
        <v>294</v>
      </c>
      <c r="L31" s="136" t="s">
        <v>16</v>
      </c>
      <c r="M31" s="137"/>
      <c r="N31" s="137"/>
      <c r="O31" s="138"/>
      <c r="Q31" s="136" t="s">
        <v>16</v>
      </c>
      <c r="R31" s="137"/>
      <c r="S31" s="137"/>
      <c r="T31" s="138"/>
      <c r="V31" s="136"/>
      <c r="W31" s="137"/>
      <c r="X31" s="137" t="s">
        <v>16</v>
      </c>
      <c r="Y31" s="137"/>
      <c r="Z31" s="137"/>
      <c r="AA31" s="138"/>
      <c r="AC31" s="136" t="s">
        <v>16</v>
      </c>
      <c r="AD31" s="137"/>
      <c r="AE31" s="137"/>
      <c r="AF31" s="137"/>
      <c r="AG31" s="137"/>
      <c r="AH31" s="138"/>
      <c r="AJ31" s="136"/>
      <c r="AK31" s="137" t="s">
        <v>16</v>
      </c>
      <c r="AL31" s="137"/>
      <c r="AM31" s="137"/>
      <c r="AN31" s="138"/>
    </row>
    <row r="32" spans="1:40" x14ac:dyDescent="0.25">
      <c r="A32" s="118" t="s">
        <v>55</v>
      </c>
      <c r="B32" s="98" t="s">
        <v>59</v>
      </c>
      <c r="C32" s="99"/>
      <c r="D32" s="99"/>
      <c r="E32" s="99">
        <v>1</v>
      </c>
      <c r="F32" s="99">
        <v>8</v>
      </c>
      <c r="G32" s="99">
        <f t="shared" ref="G32:G33" si="1">E32*F32</f>
        <v>8</v>
      </c>
      <c r="H32" s="99"/>
      <c r="I32" s="99"/>
      <c r="J32" s="100"/>
      <c r="K32" s="97" t="s">
        <v>294</v>
      </c>
      <c r="L32" s="136"/>
      <c r="M32" s="137" t="s">
        <v>16</v>
      </c>
      <c r="N32" s="137"/>
      <c r="O32" s="138"/>
      <c r="Q32" s="136" t="s">
        <v>16</v>
      </c>
      <c r="R32" s="137"/>
      <c r="S32" s="137"/>
      <c r="T32" s="138"/>
      <c r="V32" s="136"/>
      <c r="W32" s="137"/>
      <c r="X32" s="137" t="s">
        <v>16</v>
      </c>
      <c r="Y32" s="137"/>
      <c r="Z32" s="137"/>
      <c r="AA32" s="138"/>
      <c r="AC32" s="136"/>
      <c r="AD32" s="137" t="s">
        <v>16</v>
      </c>
      <c r="AE32" s="137"/>
      <c r="AF32" s="137"/>
      <c r="AG32" s="137"/>
      <c r="AH32" s="138"/>
      <c r="AJ32" s="136"/>
      <c r="AK32" s="137" t="s">
        <v>16</v>
      </c>
      <c r="AL32" s="137"/>
      <c r="AM32" s="137"/>
      <c r="AN32" s="138"/>
    </row>
    <row r="33" spans="1:40" x14ac:dyDescent="0.25">
      <c r="A33" s="118" t="s">
        <v>56</v>
      </c>
      <c r="B33" s="98" t="s">
        <v>292</v>
      </c>
      <c r="C33" s="99"/>
      <c r="D33" s="99"/>
      <c r="E33" s="99">
        <v>0</v>
      </c>
      <c r="F33" s="99">
        <v>11.5</v>
      </c>
      <c r="G33" s="99">
        <f t="shared" si="1"/>
        <v>0</v>
      </c>
      <c r="H33" s="99"/>
      <c r="I33" s="99"/>
      <c r="J33" s="100"/>
      <c r="K33" s="97" t="s">
        <v>295</v>
      </c>
      <c r="L33" s="136" t="s">
        <v>16</v>
      </c>
      <c r="M33" s="137"/>
      <c r="N33" s="137"/>
      <c r="O33" s="138"/>
      <c r="Q33" s="136" t="s">
        <v>16</v>
      </c>
      <c r="R33" s="137"/>
      <c r="S33" s="137"/>
      <c r="T33" s="138"/>
      <c r="V33" s="136"/>
      <c r="W33" s="137" t="s">
        <v>16</v>
      </c>
      <c r="X33" s="137"/>
      <c r="Y33" s="137"/>
      <c r="Z33" s="137"/>
      <c r="AA33" s="138"/>
      <c r="AC33" s="136" t="s">
        <v>16</v>
      </c>
      <c r="AD33" s="137"/>
      <c r="AE33" s="137"/>
      <c r="AF33" s="137"/>
      <c r="AG33" s="137"/>
      <c r="AH33" s="138"/>
      <c r="AJ33" s="136"/>
      <c r="AK33" s="137" t="s">
        <v>16</v>
      </c>
      <c r="AL33" s="137"/>
      <c r="AM33" s="137"/>
      <c r="AN33" s="138"/>
    </row>
    <row r="34" spans="1:40" x14ac:dyDescent="0.25">
      <c r="A34" s="117" t="s">
        <v>63</v>
      </c>
      <c r="B34" s="94" t="s">
        <v>68</v>
      </c>
      <c r="C34" s="95"/>
      <c r="D34" s="95"/>
      <c r="E34" s="95"/>
      <c r="F34" s="95"/>
      <c r="G34" s="95"/>
      <c r="H34" s="95">
        <f>SUM(G35:G40)</f>
        <v>30</v>
      </c>
      <c r="I34" s="95"/>
      <c r="J34" s="96"/>
      <c r="K34" s="97"/>
      <c r="L34" s="136"/>
      <c r="M34" s="137"/>
      <c r="N34" s="137"/>
      <c r="O34" s="138"/>
      <c r="Q34" s="136"/>
      <c r="R34" s="137"/>
      <c r="S34" s="137"/>
      <c r="T34" s="138"/>
      <c r="V34" s="136"/>
      <c r="W34" s="137"/>
      <c r="X34" s="137"/>
      <c r="Y34" s="137"/>
      <c r="Z34" s="137"/>
      <c r="AA34" s="138"/>
      <c r="AC34" s="136"/>
      <c r="AD34" s="137"/>
      <c r="AE34" s="137"/>
      <c r="AF34" s="137"/>
      <c r="AG34" s="137"/>
      <c r="AH34" s="138"/>
      <c r="AJ34" s="136"/>
      <c r="AK34" s="137"/>
      <c r="AL34" s="137" t="s">
        <v>16</v>
      </c>
      <c r="AM34" s="137"/>
      <c r="AN34" s="138"/>
    </row>
    <row r="35" spans="1:40" x14ac:dyDescent="0.25">
      <c r="A35" s="118" t="s">
        <v>64</v>
      </c>
      <c r="B35" s="98" t="s">
        <v>69</v>
      </c>
      <c r="C35" s="99"/>
      <c r="D35" s="99"/>
      <c r="E35" s="99"/>
      <c r="F35" s="99"/>
      <c r="G35" s="99"/>
      <c r="H35" s="99"/>
      <c r="I35" s="99"/>
      <c r="J35" s="100" t="s">
        <v>77</v>
      </c>
      <c r="K35" s="97" t="s">
        <v>295</v>
      </c>
      <c r="L35" s="136"/>
      <c r="M35" s="137"/>
      <c r="N35" s="137"/>
      <c r="O35" s="138" t="s">
        <v>16</v>
      </c>
      <c r="Q35" s="136" t="s">
        <v>16</v>
      </c>
      <c r="R35" s="137"/>
      <c r="S35" s="137"/>
      <c r="T35" s="138"/>
      <c r="V35" s="136"/>
      <c r="W35" s="137"/>
      <c r="X35" s="137"/>
      <c r="Y35" s="137"/>
      <c r="Z35" s="137"/>
      <c r="AA35" s="138"/>
      <c r="AC35" s="136"/>
      <c r="AD35" s="137"/>
      <c r="AE35" s="137" t="s">
        <v>16</v>
      </c>
      <c r="AF35" s="137"/>
      <c r="AG35" s="137"/>
      <c r="AH35" s="138"/>
      <c r="AJ35" s="136"/>
      <c r="AK35" s="137"/>
      <c r="AL35" s="137" t="s">
        <v>16</v>
      </c>
      <c r="AM35" s="137"/>
      <c r="AN35" s="138"/>
    </row>
    <row r="36" spans="1:40" x14ac:dyDescent="0.25">
      <c r="A36" s="118" t="s">
        <v>65</v>
      </c>
      <c r="B36" s="98" t="s">
        <v>70</v>
      </c>
      <c r="C36" s="99"/>
      <c r="D36" s="99"/>
      <c r="E36" s="99"/>
      <c r="F36" s="99"/>
      <c r="G36" s="99"/>
      <c r="H36" s="99"/>
      <c r="I36" s="99"/>
      <c r="J36" s="100" t="s">
        <v>77</v>
      </c>
      <c r="K36" s="97" t="s">
        <v>294</v>
      </c>
      <c r="L36" s="136"/>
      <c r="M36" s="137"/>
      <c r="N36" s="137"/>
      <c r="O36" s="138" t="s">
        <v>16</v>
      </c>
      <c r="Q36" s="136" t="s">
        <v>16</v>
      </c>
      <c r="R36" s="137"/>
      <c r="S36" s="137"/>
      <c r="T36" s="138"/>
      <c r="V36" s="136"/>
      <c r="W36" s="137"/>
      <c r="X36" s="137"/>
      <c r="Y36" s="137"/>
      <c r="Z36" s="137"/>
      <c r="AA36" s="138"/>
      <c r="AC36" s="136"/>
      <c r="AD36" s="137"/>
      <c r="AE36" s="137" t="s">
        <v>16</v>
      </c>
      <c r="AF36" s="137"/>
      <c r="AG36" s="137"/>
      <c r="AH36" s="138"/>
      <c r="AJ36" s="136"/>
      <c r="AK36" s="137"/>
      <c r="AL36" s="137" t="s">
        <v>16</v>
      </c>
      <c r="AM36" s="137"/>
      <c r="AN36" s="138"/>
    </row>
    <row r="37" spans="1:40" x14ac:dyDescent="0.25">
      <c r="A37" s="118" t="s">
        <v>66</v>
      </c>
      <c r="B37" s="98" t="s">
        <v>71</v>
      </c>
      <c r="C37" s="99"/>
      <c r="D37" s="99"/>
      <c r="E37" s="99">
        <v>1</v>
      </c>
      <c r="F37" s="99">
        <v>5</v>
      </c>
      <c r="G37" s="99">
        <f t="shared" ref="G37:G39" si="2">E37*F37</f>
        <v>5</v>
      </c>
      <c r="H37" s="99"/>
      <c r="I37" s="99"/>
      <c r="J37" s="100" t="s">
        <v>255</v>
      </c>
      <c r="K37" s="97" t="s">
        <v>295</v>
      </c>
      <c r="L37" s="136"/>
      <c r="M37" s="137"/>
      <c r="N37" s="137"/>
      <c r="O37" s="138" t="s">
        <v>16</v>
      </c>
      <c r="Q37" s="136"/>
      <c r="R37" s="137" t="s">
        <v>16</v>
      </c>
      <c r="S37" s="137"/>
      <c r="T37" s="138"/>
      <c r="V37" s="136"/>
      <c r="W37" s="137"/>
      <c r="X37" s="137" t="s">
        <v>16</v>
      </c>
      <c r="Y37" s="137"/>
      <c r="Z37" s="137"/>
      <c r="AA37" s="138"/>
      <c r="AC37" s="136"/>
      <c r="AD37" s="137"/>
      <c r="AE37" s="137" t="s">
        <v>16</v>
      </c>
      <c r="AF37" s="137"/>
      <c r="AG37" s="137"/>
      <c r="AH37" s="138"/>
      <c r="AJ37" s="136"/>
      <c r="AK37" s="137"/>
      <c r="AL37" s="137" t="s">
        <v>16</v>
      </c>
      <c r="AM37" s="137"/>
      <c r="AN37" s="138"/>
    </row>
    <row r="38" spans="1:40" x14ac:dyDescent="0.25">
      <c r="A38" s="118" t="s">
        <v>67</v>
      </c>
      <c r="B38" s="98" t="s">
        <v>72</v>
      </c>
      <c r="C38" s="99"/>
      <c r="D38" s="99"/>
      <c r="E38" s="99">
        <v>1</v>
      </c>
      <c r="F38" s="99">
        <v>16</v>
      </c>
      <c r="G38" s="99">
        <f t="shared" si="2"/>
        <v>16</v>
      </c>
      <c r="H38" s="99"/>
      <c r="I38" s="99"/>
      <c r="J38" s="100" t="s">
        <v>165</v>
      </c>
      <c r="K38" s="97" t="s">
        <v>294</v>
      </c>
      <c r="L38" s="136"/>
      <c r="M38" s="137" t="s">
        <v>16</v>
      </c>
      <c r="N38" s="137"/>
      <c r="O38" s="138"/>
      <c r="Q38" s="136"/>
      <c r="R38" s="137" t="s">
        <v>16</v>
      </c>
      <c r="S38" s="137"/>
      <c r="T38" s="138"/>
      <c r="V38" s="136"/>
      <c r="W38" s="137"/>
      <c r="X38" s="137" t="s">
        <v>16</v>
      </c>
      <c r="Y38" s="137"/>
      <c r="Z38" s="137"/>
      <c r="AA38" s="138"/>
      <c r="AC38" s="136"/>
      <c r="AD38" s="137" t="s">
        <v>16</v>
      </c>
      <c r="AE38" s="137"/>
      <c r="AF38" s="137"/>
      <c r="AG38" s="137"/>
      <c r="AH38" s="138"/>
      <c r="AJ38" s="136"/>
      <c r="AK38" s="137"/>
      <c r="AL38" s="137" t="s">
        <v>16</v>
      </c>
      <c r="AM38" s="137"/>
      <c r="AN38" s="138"/>
    </row>
    <row r="39" spans="1:40" x14ac:dyDescent="0.25">
      <c r="A39" s="118" t="s">
        <v>74</v>
      </c>
      <c r="B39" s="98" t="s">
        <v>75</v>
      </c>
      <c r="C39" s="99"/>
      <c r="D39" s="99"/>
      <c r="E39" s="99">
        <v>1</v>
      </c>
      <c r="F39" s="99">
        <v>9</v>
      </c>
      <c r="G39" s="99">
        <f t="shared" si="2"/>
        <v>9</v>
      </c>
      <c r="H39" s="99"/>
      <c r="I39" s="99"/>
      <c r="J39" s="100" t="s">
        <v>76</v>
      </c>
      <c r="K39" s="97" t="s">
        <v>295</v>
      </c>
      <c r="L39" s="136"/>
      <c r="M39" s="137" t="s">
        <v>16</v>
      </c>
      <c r="N39" s="137"/>
      <c r="O39" s="138"/>
      <c r="Q39" s="136"/>
      <c r="R39" s="137" t="s">
        <v>16</v>
      </c>
      <c r="S39" s="137"/>
      <c r="T39" s="138"/>
      <c r="V39" s="136"/>
      <c r="W39" s="137"/>
      <c r="X39" s="137" t="s">
        <v>16</v>
      </c>
      <c r="Y39" s="137"/>
      <c r="Z39" s="137"/>
      <c r="AA39" s="138"/>
      <c r="AC39" s="136"/>
      <c r="AD39" s="137" t="s">
        <v>16</v>
      </c>
      <c r="AE39" s="137"/>
      <c r="AF39" s="137"/>
      <c r="AG39" s="137"/>
      <c r="AH39" s="138"/>
      <c r="AJ39" s="136"/>
      <c r="AK39" s="137"/>
      <c r="AL39" s="137" t="s">
        <v>16</v>
      </c>
      <c r="AM39" s="137"/>
      <c r="AN39" s="138"/>
    </row>
    <row r="40" spans="1:40" x14ac:dyDescent="0.25">
      <c r="A40" s="115"/>
      <c r="B40" s="27"/>
      <c r="C40" s="28"/>
      <c r="D40" s="28"/>
      <c r="E40" s="28"/>
      <c r="F40" s="28"/>
      <c r="G40" s="28"/>
      <c r="H40" s="28"/>
      <c r="I40" s="28"/>
      <c r="J40" s="29"/>
      <c r="K40" s="60"/>
      <c r="L40" s="139"/>
      <c r="M40" s="140"/>
      <c r="N40" s="140"/>
      <c r="O40" s="141"/>
      <c r="Q40" s="139"/>
      <c r="R40" s="140"/>
      <c r="S40" s="140"/>
      <c r="T40" s="141"/>
      <c r="V40" s="139"/>
      <c r="W40" s="140"/>
      <c r="X40" s="140"/>
      <c r="Y40" s="140"/>
      <c r="Z40" s="140"/>
      <c r="AA40" s="141"/>
      <c r="AC40" s="139"/>
      <c r="AD40" s="140"/>
      <c r="AE40" s="140"/>
      <c r="AF40" s="140"/>
      <c r="AG40" s="140"/>
      <c r="AH40" s="141"/>
      <c r="AJ40" s="139"/>
      <c r="AK40" s="140"/>
      <c r="AL40" s="140"/>
      <c r="AM40" s="140"/>
      <c r="AN40" s="141"/>
    </row>
    <row r="41" spans="1:40" x14ac:dyDescent="0.25">
      <c r="A41" s="116" t="s">
        <v>79</v>
      </c>
      <c r="B41" s="31" t="s">
        <v>266</v>
      </c>
      <c r="C41" s="32"/>
      <c r="D41" s="32"/>
      <c r="E41" s="32"/>
      <c r="F41" s="32"/>
      <c r="G41" s="32"/>
      <c r="H41" s="32"/>
      <c r="I41" s="32">
        <f>H42+H44+H46+H49+H51+H53+H55+H57</f>
        <v>772</v>
      </c>
      <c r="J41" s="33"/>
      <c r="K41" s="60"/>
      <c r="L41" s="139"/>
      <c r="M41" s="140"/>
      <c r="N41" s="140"/>
      <c r="O41" s="141"/>
      <c r="Q41" s="139"/>
      <c r="R41" s="140"/>
      <c r="S41" s="140"/>
      <c r="T41" s="141"/>
      <c r="V41" s="139"/>
      <c r="W41" s="140"/>
      <c r="X41" s="140"/>
      <c r="Y41" s="140"/>
      <c r="Z41" s="140"/>
      <c r="AA41" s="141"/>
      <c r="AC41" s="139"/>
      <c r="AD41" s="140"/>
      <c r="AE41" s="140"/>
      <c r="AF41" s="140"/>
      <c r="AG41" s="140"/>
      <c r="AH41" s="141"/>
      <c r="AJ41" s="139"/>
      <c r="AK41" s="140"/>
      <c r="AL41" s="140"/>
      <c r="AM41" s="140"/>
      <c r="AN41" s="141"/>
    </row>
    <row r="42" spans="1:40" x14ac:dyDescent="0.25">
      <c r="A42" s="121" t="s">
        <v>81</v>
      </c>
      <c r="B42" s="86" t="s">
        <v>265</v>
      </c>
      <c r="C42" s="87"/>
      <c r="D42" s="87"/>
      <c r="E42" s="87"/>
      <c r="F42" s="87"/>
      <c r="G42" s="87"/>
      <c r="H42" s="87">
        <f>SUM(G43:G44)</f>
        <v>360</v>
      </c>
      <c r="I42" s="87"/>
      <c r="J42" s="88"/>
      <c r="K42" s="89"/>
      <c r="L42" s="142"/>
      <c r="M42" s="143"/>
      <c r="N42" s="143"/>
      <c r="O42" s="144"/>
      <c r="Q42" s="142"/>
      <c r="R42" s="143"/>
      <c r="S42" s="143"/>
      <c r="T42" s="144"/>
      <c r="V42" s="142"/>
      <c r="W42" s="143"/>
      <c r="X42" s="143"/>
      <c r="Y42" s="143"/>
      <c r="Z42" s="143"/>
      <c r="AA42" s="144"/>
      <c r="AC42" s="142"/>
      <c r="AD42" s="143"/>
      <c r="AE42" s="143"/>
      <c r="AF42" s="143"/>
      <c r="AG42" s="143"/>
      <c r="AH42" s="144"/>
      <c r="AJ42" s="142"/>
      <c r="AK42" s="143" t="s">
        <v>16</v>
      </c>
      <c r="AL42" s="143"/>
      <c r="AM42" s="143"/>
      <c r="AN42" s="144"/>
    </row>
    <row r="43" spans="1:40" x14ac:dyDescent="0.25">
      <c r="A43" s="122" t="s">
        <v>82</v>
      </c>
      <c r="B43" s="90" t="s">
        <v>83</v>
      </c>
      <c r="C43" s="91"/>
      <c r="D43" s="91"/>
      <c r="E43" s="91">
        <v>45</v>
      </c>
      <c r="F43" s="91">
        <v>8</v>
      </c>
      <c r="G43" s="91">
        <f>E43*F43</f>
        <v>360</v>
      </c>
      <c r="H43" s="91"/>
      <c r="I43" s="91"/>
      <c r="J43" s="92" t="s">
        <v>267</v>
      </c>
      <c r="K43" s="89" t="s">
        <v>295</v>
      </c>
      <c r="L43" s="142" t="s">
        <v>16</v>
      </c>
      <c r="M43" s="143"/>
      <c r="N43" s="143"/>
      <c r="O43" s="144"/>
      <c r="Q43" s="142" t="s">
        <v>16</v>
      </c>
      <c r="R43" s="143"/>
      <c r="S43" s="143"/>
      <c r="T43" s="144"/>
      <c r="V43" s="142"/>
      <c r="W43" s="143" t="s">
        <v>16</v>
      </c>
      <c r="X43" s="143"/>
      <c r="Y43" s="143"/>
      <c r="Z43" s="143"/>
      <c r="AA43" s="144"/>
      <c r="AC43" s="142" t="s">
        <v>16</v>
      </c>
      <c r="AD43" s="143"/>
      <c r="AE43" s="143"/>
      <c r="AF43" s="143"/>
      <c r="AG43" s="143"/>
      <c r="AH43" s="144"/>
      <c r="AJ43" s="142"/>
      <c r="AK43" s="143"/>
      <c r="AL43" s="143"/>
      <c r="AM43" s="143"/>
      <c r="AN43" s="144"/>
    </row>
    <row r="44" spans="1:40" x14ac:dyDescent="0.25">
      <c r="A44" s="121" t="s">
        <v>84</v>
      </c>
      <c r="B44" s="86" t="s">
        <v>86</v>
      </c>
      <c r="C44" s="87"/>
      <c r="D44" s="87"/>
      <c r="E44" s="87"/>
      <c r="F44" s="87"/>
      <c r="G44" s="87"/>
      <c r="H44" s="87">
        <f>SUM(G45:G46)</f>
        <v>40</v>
      </c>
      <c r="I44" s="87"/>
      <c r="J44" s="88"/>
      <c r="K44" s="89"/>
      <c r="L44" s="142"/>
      <c r="M44" s="143"/>
      <c r="N44" s="143"/>
      <c r="O44" s="144"/>
      <c r="Q44" s="142"/>
      <c r="R44" s="143"/>
      <c r="S44" s="143"/>
      <c r="T44" s="144"/>
      <c r="V44" s="142"/>
      <c r="W44" s="143"/>
      <c r="X44" s="143"/>
      <c r="Y44" s="143"/>
      <c r="Z44" s="143"/>
      <c r="AA44" s="144"/>
      <c r="AC44" s="142"/>
      <c r="AD44" s="143"/>
      <c r="AE44" s="143"/>
      <c r="AF44" s="143"/>
      <c r="AG44" s="143"/>
      <c r="AH44" s="144"/>
      <c r="AJ44" s="142"/>
      <c r="AK44" s="143" t="s">
        <v>16</v>
      </c>
      <c r="AL44" s="143"/>
      <c r="AM44" s="143"/>
      <c r="AN44" s="144"/>
    </row>
    <row r="45" spans="1:40" x14ac:dyDescent="0.25">
      <c r="A45" s="122" t="s">
        <v>85</v>
      </c>
      <c r="B45" s="90" t="s">
        <v>91</v>
      </c>
      <c r="C45" s="91"/>
      <c r="D45" s="91"/>
      <c r="E45" s="91">
        <v>5</v>
      </c>
      <c r="F45" s="91">
        <v>8</v>
      </c>
      <c r="G45" s="91">
        <f>E45*F45</f>
        <v>40</v>
      </c>
      <c r="H45" s="91"/>
      <c r="I45" s="91"/>
      <c r="J45" s="92" t="s">
        <v>267</v>
      </c>
      <c r="K45" s="89" t="s">
        <v>295</v>
      </c>
      <c r="L45" s="142" t="s">
        <v>16</v>
      </c>
      <c r="M45" s="143"/>
      <c r="N45" s="143"/>
      <c r="O45" s="144"/>
      <c r="Q45" s="142" t="s">
        <v>16</v>
      </c>
      <c r="R45" s="143"/>
      <c r="S45" s="143"/>
      <c r="T45" s="144"/>
      <c r="V45" s="142"/>
      <c r="W45" s="143" t="s">
        <v>16</v>
      </c>
      <c r="X45" s="143"/>
      <c r="Y45" s="143"/>
      <c r="Z45" s="143"/>
      <c r="AA45" s="144"/>
      <c r="AC45" s="142" t="s">
        <v>16</v>
      </c>
      <c r="AD45" s="143"/>
      <c r="AE45" s="143"/>
      <c r="AF45" s="143"/>
      <c r="AG45" s="143"/>
      <c r="AH45" s="144"/>
      <c r="AJ45" s="142"/>
      <c r="AK45" s="143" t="s">
        <v>16</v>
      </c>
      <c r="AL45" s="143"/>
      <c r="AM45" s="143"/>
      <c r="AN45" s="144"/>
    </row>
    <row r="46" spans="1:40" x14ac:dyDescent="0.25">
      <c r="A46" s="121" t="s">
        <v>87</v>
      </c>
      <c r="B46" s="86" t="s">
        <v>325</v>
      </c>
      <c r="C46" s="87"/>
      <c r="D46" s="87"/>
      <c r="E46" s="87"/>
      <c r="F46" s="87"/>
      <c r="G46" s="87"/>
      <c r="H46" s="87">
        <f>SUM(G47:G48)</f>
        <v>70</v>
      </c>
      <c r="I46" s="87"/>
      <c r="J46" s="88"/>
      <c r="K46" s="89"/>
      <c r="L46" s="142"/>
      <c r="M46" s="143"/>
      <c r="N46" s="143"/>
      <c r="O46" s="144"/>
      <c r="Q46" s="142"/>
      <c r="R46" s="143"/>
      <c r="S46" s="143"/>
      <c r="T46" s="144"/>
      <c r="V46" s="142"/>
      <c r="W46" s="143"/>
      <c r="X46" s="143"/>
      <c r="Y46" s="143"/>
      <c r="Z46" s="143"/>
      <c r="AA46" s="144"/>
      <c r="AC46" s="142"/>
      <c r="AD46" s="143"/>
      <c r="AE46" s="143"/>
      <c r="AF46" s="143"/>
      <c r="AG46" s="143"/>
      <c r="AH46" s="144"/>
      <c r="AJ46" s="142"/>
      <c r="AK46" s="143"/>
      <c r="AL46" s="143"/>
      <c r="AM46" s="143"/>
      <c r="AN46" s="144"/>
    </row>
    <row r="47" spans="1:40" x14ac:dyDescent="0.25">
      <c r="A47" s="122" t="s">
        <v>88</v>
      </c>
      <c r="B47" s="90" t="s">
        <v>256</v>
      </c>
      <c r="C47" s="91"/>
      <c r="D47" s="91"/>
      <c r="E47" s="91">
        <v>1</v>
      </c>
      <c r="F47" s="91">
        <v>30</v>
      </c>
      <c r="G47" s="91">
        <f>E47*F47</f>
        <v>30</v>
      </c>
      <c r="H47" s="91"/>
      <c r="I47" s="91"/>
      <c r="J47" s="92"/>
      <c r="K47" s="89" t="s">
        <v>295</v>
      </c>
      <c r="L47" s="142" t="s">
        <v>16</v>
      </c>
      <c r="M47" s="143"/>
      <c r="N47" s="143"/>
      <c r="O47" s="144"/>
      <c r="Q47" s="142" t="s">
        <v>16</v>
      </c>
      <c r="R47" s="143"/>
      <c r="S47" s="143"/>
      <c r="T47" s="144"/>
      <c r="V47" s="142"/>
      <c r="W47" s="143"/>
      <c r="X47" s="143"/>
      <c r="Y47" s="143" t="s">
        <v>16</v>
      </c>
      <c r="Z47" s="143"/>
      <c r="AA47" s="144"/>
      <c r="AC47" s="142"/>
      <c r="AD47" s="143"/>
      <c r="AE47" s="143"/>
      <c r="AF47" s="143"/>
      <c r="AG47" s="143"/>
      <c r="AH47" s="144"/>
      <c r="AJ47" s="142" t="s">
        <v>16</v>
      </c>
      <c r="AK47" s="143"/>
      <c r="AL47" s="143"/>
      <c r="AM47" s="143"/>
      <c r="AN47" s="144"/>
    </row>
    <row r="48" spans="1:40" x14ac:dyDescent="0.25">
      <c r="A48" s="122" t="s">
        <v>89</v>
      </c>
      <c r="B48" s="90" t="s">
        <v>257</v>
      </c>
      <c r="C48" s="91"/>
      <c r="D48" s="91"/>
      <c r="E48" s="91">
        <v>1</v>
      </c>
      <c r="F48" s="91">
        <v>40</v>
      </c>
      <c r="G48" s="91">
        <f>E48*F48</f>
        <v>40</v>
      </c>
      <c r="H48" s="91"/>
      <c r="I48" s="91"/>
      <c r="J48" s="92"/>
      <c r="K48" s="89" t="s">
        <v>295</v>
      </c>
      <c r="L48" s="142" t="s">
        <v>16</v>
      </c>
      <c r="M48" s="143"/>
      <c r="N48" s="143"/>
      <c r="O48" s="144"/>
      <c r="Q48" s="142" t="s">
        <v>16</v>
      </c>
      <c r="R48" s="143"/>
      <c r="S48" s="143"/>
      <c r="T48" s="144"/>
      <c r="V48" s="142"/>
      <c r="W48" s="143"/>
      <c r="X48" s="143"/>
      <c r="Y48" s="143" t="s">
        <v>16</v>
      </c>
      <c r="Z48" s="143"/>
      <c r="AA48" s="144"/>
      <c r="AC48" s="142" t="s">
        <v>16</v>
      </c>
      <c r="AD48" s="143"/>
      <c r="AE48" s="143"/>
      <c r="AF48" s="143"/>
      <c r="AG48" s="143"/>
      <c r="AH48" s="144"/>
      <c r="AJ48" s="142" t="s">
        <v>16</v>
      </c>
      <c r="AK48" s="143"/>
      <c r="AL48" s="143"/>
      <c r="AM48" s="143"/>
      <c r="AN48" s="144"/>
    </row>
    <row r="49" spans="1:40" x14ac:dyDescent="0.25">
      <c r="A49" s="121" t="s">
        <v>92</v>
      </c>
      <c r="B49" s="86" t="s">
        <v>94</v>
      </c>
      <c r="C49" s="87"/>
      <c r="D49" s="87"/>
      <c r="E49" s="87"/>
      <c r="F49" s="87"/>
      <c r="G49" s="87"/>
      <c r="H49" s="87">
        <f>SUM(G50:G50)</f>
        <v>15</v>
      </c>
      <c r="I49" s="87"/>
      <c r="J49" s="88"/>
      <c r="K49" s="89"/>
      <c r="L49" s="142"/>
      <c r="M49" s="143"/>
      <c r="N49" s="143"/>
      <c r="O49" s="144"/>
      <c r="Q49" s="142"/>
      <c r="R49" s="143"/>
      <c r="S49" s="143"/>
      <c r="T49" s="144"/>
      <c r="V49" s="142"/>
      <c r="W49" s="143"/>
      <c r="X49" s="143"/>
      <c r="Y49" s="143"/>
      <c r="Z49" s="143"/>
      <c r="AA49" s="144"/>
      <c r="AC49" s="142"/>
      <c r="AD49" s="143"/>
      <c r="AE49" s="143"/>
      <c r="AF49" s="143"/>
      <c r="AG49" s="143"/>
      <c r="AH49" s="144"/>
      <c r="AJ49" s="142"/>
      <c r="AK49" s="143"/>
      <c r="AL49" s="143"/>
      <c r="AM49" s="143"/>
      <c r="AN49" s="144"/>
    </row>
    <row r="50" spans="1:40" x14ac:dyDescent="0.25">
      <c r="A50" s="122" t="s">
        <v>93</v>
      </c>
      <c r="B50" s="90" t="s">
        <v>258</v>
      </c>
      <c r="C50" s="91"/>
      <c r="D50" s="91"/>
      <c r="E50" s="91">
        <v>1</v>
      </c>
      <c r="F50" s="91">
        <v>15</v>
      </c>
      <c r="G50" s="91">
        <f>E50*F50</f>
        <v>15</v>
      </c>
      <c r="H50" s="91"/>
      <c r="I50" s="91"/>
      <c r="J50" s="92" t="s">
        <v>95</v>
      </c>
      <c r="K50" s="89" t="s">
        <v>295</v>
      </c>
      <c r="L50" s="142" t="s">
        <v>16</v>
      </c>
      <c r="M50" s="143"/>
      <c r="N50" s="143"/>
      <c r="O50" s="144"/>
      <c r="Q50" s="142" t="s">
        <v>16</v>
      </c>
      <c r="R50" s="143"/>
      <c r="S50" s="143"/>
      <c r="T50" s="144"/>
      <c r="V50" s="142"/>
      <c r="W50" s="143"/>
      <c r="X50" s="143"/>
      <c r="Y50" s="143"/>
      <c r="Z50" s="143" t="s">
        <v>16</v>
      </c>
      <c r="AA50" s="144"/>
      <c r="AC50" s="142" t="s">
        <v>16</v>
      </c>
      <c r="AD50" s="143"/>
      <c r="AE50" s="143"/>
      <c r="AF50" s="143"/>
      <c r="AG50" s="143"/>
      <c r="AH50" s="144"/>
      <c r="AJ50" s="142" t="s">
        <v>16</v>
      </c>
      <c r="AK50" s="143"/>
      <c r="AL50" s="143"/>
      <c r="AM50" s="143"/>
      <c r="AN50" s="144"/>
    </row>
    <row r="51" spans="1:40" x14ac:dyDescent="0.25">
      <c r="A51" s="121" t="s">
        <v>96</v>
      </c>
      <c r="B51" s="86" t="s">
        <v>259</v>
      </c>
      <c r="C51" s="87"/>
      <c r="D51" s="87"/>
      <c r="E51" s="87"/>
      <c r="F51" s="87"/>
      <c r="G51" s="87"/>
      <c r="H51" s="87">
        <f>SUM(G52:G52)</f>
        <v>144</v>
      </c>
      <c r="I51" s="87"/>
      <c r="J51" s="88"/>
      <c r="K51" s="89"/>
      <c r="L51" s="142"/>
      <c r="M51" s="143"/>
      <c r="N51" s="143"/>
      <c r="O51" s="144"/>
      <c r="Q51" s="142"/>
      <c r="R51" s="143"/>
      <c r="S51" s="143"/>
      <c r="T51" s="144"/>
      <c r="V51" s="142"/>
      <c r="W51" s="143"/>
      <c r="X51" s="143"/>
      <c r="Y51" s="143"/>
      <c r="Z51" s="143"/>
      <c r="AA51" s="144"/>
      <c r="AC51" s="142"/>
      <c r="AD51" s="143"/>
      <c r="AE51" s="143"/>
      <c r="AF51" s="143"/>
      <c r="AG51" s="143"/>
      <c r="AH51" s="144"/>
      <c r="AJ51" s="142"/>
      <c r="AK51" s="143"/>
      <c r="AL51" s="143"/>
      <c r="AM51" s="143"/>
      <c r="AN51" s="144"/>
    </row>
    <row r="52" spans="1:40" x14ac:dyDescent="0.25">
      <c r="A52" s="122" t="s">
        <v>97</v>
      </c>
      <c r="B52" s="90" t="s">
        <v>99</v>
      </c>
      <c r="C52" s="93" t="s">
        <v>286</v>
      </c>
      <c r="D52" s="91"/>
      <c r="E52" s="91">
        <v>1</v>
      </c>
      <c r="F52" s="91">
        <v>144</v>
      </c>
      <c r="G52" s="91">
        <f>E52*F52</f>
        <v>144</v>
      </c>
      <c r="H52" s="91"/>
      <c r="I52" s="91"/>
      <c r="J52" s="92" t="s">
        <v>98</v>
      </c>
      <c r="K52" s="89" t="s">
        <v>295</v>
      </c>
      <c r="L52" s="142" t="s">
        <v>16</v>
      </c>
      <c r="M52" s="143"/>
      <c r="N52" s="143"/>
      <c r="O52" s="144"/>
      <c r="Q52" s="142" t="s">
        <v>16</v>
      </c>
      <c r="R52" s="143"/>
      <c r="S52" s="143"/>
      <c r="T52" s="144"/>
      <c r="V52" s="142"/>
      <c r="W52" s="143"/>
      <c r="X52" s="143"/>
      <c r="Y52" s="143"/>
      <c r="Z52" s="143" t="s">
        <v>16</v>
      </c>
      <c r="AA52" s="144"/>
      <c r="AC52" s="142" t="s">
        <v>16</v>
      </c>
      <c r="AD52" s="143"/>
      <c r="AE52" s="143"/>
      <c r="AF52" s="143"/>
      <c r="AG52" s="143"/>
      <c r="AH52" s="144"/>
      <c r="AJ52" s="142" t="s">
        <v>16</v>
      </c>
      <c r="AK52" s="143"/>
      <c r="AL52" s="143"/>
      <c r="AM52" s="143"/>
      <c r="AN52" s="144"/>
    </row>
    <row r="53" spans="1:40" x14ac:dyDescent="0.25">
      <c r="A53" s="121" t="s">
        <v>100</v>
      </c>
      <c r="B53" s="86" t="s">
        <v>260</v>
      </c>
      <c r="C53" s="87"/>
      <c r="D53" s="87"/>
      <c r="E53" s="87"/>
      <c r="F53" s="87"/>
      <c r="G53" s="87"/>
      <c r="H53" s="87">
        <f>SUM(G54:G54)</f>
        <v>80</v>
      </c>
      <c r="I53" s="87"/>
      <c r="J53" s="88"/>
      <c r="K53" s="89"/>
      <c r="L53" s="142"/>
      <c r="M53" s="143"/>
      <c r="N53" s="143"/>
      <c r="O53" s="144"/>
      <c r="Q53" s="142"/>
      <c r="R53" s="143"/>
      <c r="S53" s="143"/>
      <c r="T53" s="144"/>
      <c r="V53" s="142"/>
      <c r="W53" s="143"/>
      <c r="X53" s="143"/>
      <c r="Y53" s="143"/>
      <c r="Z53" s="143"/>
      <c r="AA53" s="144"/>
      <c r="AC53" s="142"/>
      <c r="AD53" s="143"/>
      <c r="AE53" s="143"/>
      <c r="AF53" s="143"/>
      <c r="AG53" s="143"/>
      <c r="AH53" s="144"/>
      <c r="AJ53" s="142"/>
      <c r="AK53" s="143"/>
      <c r="AL53" s="143"/>
      <c r="AM53" s="143"/>
      <c r="AN53" s="144"/>
    </row>
    <row r="54" spans="1:40" x14ac:dyDescent="0.25">
      <c r="A54" s="122" t="s">
        <v>101</v>
      </c>
      <c r="B54" s="90" t="s">
        <v>102</v>
      </c>
      <c r="C54" s="93" t="s">
        <v>286</v>
      </c>
      <c r="D54" s="91"/>
      <c r="E54" s="91">
        <v>1</v>
      </c>
      <c r="F54" s="91">
        <v>80</v>
      </c>
      <c r="G54" s="91">
        <f>E54*F54</f>
        <v>80</v>
      </c>
      <c r="H54" s="91"/>
      <c r="I54" s="91"/>
      <c r="J54" s="92" t="s">
        <v>98</v>
      </c>
      <c r="K54" s="89" t="s">
        <v>295</v>
      </c>
      <c r="L54" s="142" t="s">
        <v>16</v>
      </c>
      <c r="M54" s="143"/>
      <c r="N54" s="143"/>
      <c r="O54" s="144"/>
      <c r="Q54" s="142" t="s">
        <v>16</v>
      </c>
      <c r="R54" s="143"/>
      <c r="S54" s="143"/>
      <c r="T54" s="144"/>
      <c r="V54" s="142"/>
      <c r="W54" s="143"/>
      <c r="X54" s="143"/>
      <c r="Y54" s="143"/>
      <c r="Z54" s="143" t="s">
        <v>16</v>
      </c>
      <c r="AA54" s="144"/>
      <c r="AC54" s="142" t="s">
        <v>16</v>
      </c>
      <c r="AD54" s="143"/>
      <c r="AE54" s="143"/>
      <c r="AF54" s="143"/>
      <c r="AG54" s="143"/>
      <c r="AH54" s="144"/>
      <c r="AJ54" s="142" t="s">
        <v>16</v>
      </c>
      <c r="AK54" s="143"/>
      <c r="AL54" s="143"/>
      <c r="AM54" s="143"/>
      <c r="AN54" s="144"/>
    </row>
    <row r="55" spans="1:40" x14ac:dyDescent="0.25">
      <c r="A55" s="121" t="s">
        <v>103</v>
      </c>
      <c r="B55" s="86" t="s">
        <v>262</v>
      </c>
      <c r="C55" s="87"/>
      <c r="D55" s="87"/>
      <c r="E55" s="87"/>
      <c r="F55" s="87"/>
      <c r="G55" s="87"/>
      <c r="H55" s="87">
        <f>SUM(G56:G56)</f>
        <v>8</v>
      </c>
      <c r="I55" s="87"/>
      <c r="J55" s="88"/>
      <c r="K55" s="89"/>
      <c r="L55" s="142"/>
      <c r="M55" s="143"/>
      <c r="N55" s="143"/>
      <c r="O55" s="144"/>
      <c r="Q55" s="142"/>
      <c r="R55" s="143"/>
      <c r="S55" s="143"/>
      <c r="T55" s="144"/>
      <c r="V55" s="142"/>
      <c r="W55" s="143"/>
      <c r="X55" s="143"/>
      <c r="Y55" s="143"/>
      <c r="Z55" s="143"/>
      <c r="AA55" s="144"/>
      <c r="AC55" s="142"/>
      <c r="AD55" s="143"/>
      <c r="AE55" s="143"/>
      <c r="AF55" s="143"/>
      <c r="AG55" s="143"/>
      <c r="AH55" s="144"/>
      <c r="AJ55" s="142"/>
      <c r="AK55" s="143"/>
      <c r="AL55" s="143"/>
      <c r="AM55" s="143"/>
      <c r="AN55" s="144"/>
    </row>
    <row r="56" spans="1:40" x14ac:dyDescent="0.25">
      <c r="A56" s="122" t="s">
        <v>105</v>
      </c>
      <c r="B56" s="90" t="s">
        <v>261</v>
      </c>
      <c r="C56" s="91"/>
      <c r="D56" s="91"/>
      <c r="E56" s="91">
        <v>1</v>
      </c>
      <c r="F56" s="91">
        <v>8</v>
      </c>
      <c r="G56" s="91">
        <f>E56*F56</f>
        <v>8</v>
      </c>
      <c r="H56" s="91"/>
      <c r="I56" s="91"/>
      <c r="J56" s="92" t="s">
        <v>104</v>
      </c>
      <c r="K56" s="89" t="s">
        <v>295</v>
      </c>
      <c r="L56" s="142"/>
      <c r="M56" s="143"/>
      <c r="N56" s="143"/>
      <c r="O56" s="144" t="s">
        <v>16</v>
      </c>
      <c r="Q56" s="142"/>
      <c r="R56" s="143"/>
      <c r="S56" s="143" t="s">
        <v>16</v>
      </c>
      <c r="T56" s="144"/>
      <c r="V56" s="142"/>
      <c r="W56" s="143"/>
      <c r="X56" s="143"/>
      <c r="Y56" s="143"/>
      <c r="Z56" s="143"/>
      <c r="AA56" s="144"/>
      <c r="AC56" s="142"/>
      <c r="AD56" s="143"/>
      <c r="AE56" s="143"/>
      <c r="AF56" s="143" t="s">
        <v>16</v>
      </c>
      <c r="AG56" s="143"/>
      <c r="AH56" s="144"/>
      <c r="AJ56" s="142"/>
      <c r="AK56" s="143"/>
      <c r="AL56" s="143" t="s">
        <v>16</v>
      </c>
      <c r="AM56" s="143"/>
      <c r="AN56" s="144"/>
    </row>
    <row r="57" spans="1:40" x14ac:dyDescent="0.25">
      <c r="A57" s="121" t="s">
        <v>106</v>
      </c>
      <c r="B57" s="86" t="s">
        <v>68</v>
      </c>
      <c r="C57" s="87"/>
      <c r="D57" s="87"/>
      <c r="E57" s="87"/>
      <c r="F57" s="87"/>
      <c r="G57" s="87"/>
      <c r="H57" s="87">
        <f>SUM(G58:G62)</f>
        <v>55</v>
      </c>
      <c r="I57" s="87"/>
      <c r="J57" s="88"/>
      <c r="K57" s="89"/>
      <c r="L57" s="142"/>
      <c r="M57" s="143"/>
      <c r="N57" s="143"/>
      <c r="O57" s="144"/>
      <c r="Q57" s="142"/>
      <c r="R57" s="143"/>
      <c r="S57" s="143"/>
      <c r="T57" s="144"/>
      <c r="V57" s="142"/>
      <c r="W57" s="143"/>
      <c r="X57" s="143"/>
      <c r="Y57" s="143"/>
      <c r="Z57" s="143"/>
      <c r="AA57" s="144"/>
      <c r="AC57" s="142"/>
      <c r="AD57" s="143"/>
      <c r="AE57" s="143"/>
      <c r="AF57" s="143"/>
      <c r="AG57" s="143"/>
      <c r="AH57" s="144"/>
      <c r="AJ57" s="142"/>
      <c r="AK57" s="143"/>
      <c r="AL57" s="143"/>
      <c r="AM57" s="143"/>
      <c r="AN57" s="144"/>
    </row>
    <row r="58" spans="1:40" x14ac:dyDescent="0.25">
      <c r="A58" s="122" t="s">
        <v>107</v>
      </c>
      <c r="B58" s="90" t="s">
        <v>69</v>
      </c>
      <c r="C58" s="91"/>
      <c r="D58" s="91"/>
      <c r="E58" s="91"/>
      <c r="F58" s="91"/>
      <c r="G58" s="91"/>
      <c r="H58" s="91"/>
      <c r="I58" s="91"/>
      <c r="J58" s="92" t="s">
        <v>77</v>
      </c>
      <c r="K58" s="89" t="s">
        <v>295</v>
      </c>
      <c r="L58" s="142"/>
      <c r="M58" s="143"/>
      <c r="N58" s="143"/>
      <c r="O58" s="144" t="s">
        <v>16</v>
      </c>
      <c r="Q58" s="142" t="s">
        <v>16</v>
      </c>
      <c r="R58" s="143"/>
      <c r="S58" s="143"/>
      <c r="T58" s="144"/>
      <c r="V58" s="142"/>
      <c r="W58" s="143"/>
      <c r="X58" s="143"/>
      <c r="Y58" s="143"/>
      <c r="Z58" s="143"/>
      <c r="AA58" s="144"/>
      <c r="AC58" s="142"/>
      <c r="AD58" s="143"/>
      <c r="AE58" s="143" t="s">
        <v>16</v>
      </c>
      <c r="AF58" s="143"/>
      <c r="AG58" s="143"/>
      <c r="AH58" s="144"/>
      <c r="AJ58" s="142"/>
      <c r="AK58" s="143"/>
      <c r="AL58" s="143" t="s">
        <v>16</v>
      </c>
      <c r="AM58" s="143"/>
      <c r="AN58" s="144"/>
    </row>
    <row r="59" spans="1:40" x14ac:dyDescent="0.25">
      <c r="A59" s="122" t="s">
        <v>108</v>
      </c>
      <c r="B59" s="90" t="s">
        <v>71</v>
      </c>
      <c r="C59" s="91"/>
      <c r="D59" s="91"/>
      <c r="E59" s="91">
        <v>2</v>
      </c>
      <c r="F59" s="91">
        <v>5</v>
      </c>
      <c r="G59" s="91">
        <f t="shared" ref="G59:G62" si="3">E59*F59</f>
        <v>10</v>
      </c>
      <c r="H59" s="91"/>
      <c r="I59" s="91"/>
      <c r="J59" s="92"/>
      <c r="K59" s="89" t="s">
        <v>295</v>
      </c>
      <c r="L59" s="142"/>
      <c r="M59" s="143"/>
      <c r="N59" s="143"/>
      <c r="O59" s="144" t="s">
        <v>16</v>
      </c>
      <c r="Q59" s="142"/>
      <c r="R59" s="143" t="s">
        <v>16</v>
      </c>
      <c r="S59" s="143"/>
      <c r="T59" s="144"/>
      <c r="V59" s="142"/>
      <c r="W59" s="143"/>
      <c r="X59" s="143"/>
      <c r="Y59" s="143"/>
      <c r="Z59" s="143"/>
      <c r="AA59" s="144"/>
      <c r="AC59" s="142"/>
      <c r="AD59" s="143"/>
      <c r="AE59" s="143" t="s">
        <v>16</v>
      </c>
      <c r="AF59" s="143"/>
      <c r="AG59" s="143"/>
      <c r="AH59" s="144"/>
      <c r="AJ59" s="142"/>
      <c r="AK59" s="143"/>
      <c r="AL59" s="143" t="s">
        <v>16</v>
      </c>
      <c r="AM59" s="143"/>
      <c r="AN59" s="144"/>
    </row>
    <row r="60" spans="1:40" x14ac:dyDescent="0.25">
      <c r="A60" s="122" t="s">
        <v>109</v>
      </c>
      <c r="B60" s="90" t="s">
        <v>112</v>
      </c>
      <c r="C60" s="91"/>
      <c r="D60" s="91"/>
      <c r="E60" s="91">
        <v>2</v>
      </c>
      <c r="F60" s="91">
        <v>9</v>
      </c>
      <c r="G60" s="91">
        <f t="shared" si="3"/>
        <v>18</v>
      </c>
      <c r="H60" s="91"/>
      <c r="I60" s="91"/>
      <c r="J60" s="92" t="s">
        <v>73</v>
      </c>
      <c r="K60" s="89" t="s">
        <v>295</v>
      </c>
      <c r="L60" s="142"/>
      <c r="M60" s="143" t="s">
        <v>16</v>
      </c>
      <c r="N60" s="143"/>
      <c r="O60" s="144"/>
      <c r="Q60" s="142"/>
      <c r="R60" s="143" t="s">
        <v>16</v>
      </c>
      <c r="S60" s="143"/>
      <c r="T60" s="144"/>
      <c r="V60" s="142"/>
      <c r="W60" s="143"/>
      <c r="X60" s="143"/>
      <c r="Y60" s="143"/>
      <c r="Z60" s="143"/>
      <c r="AA60" s="144"/>
      <c r="AC60" s="142"/>
      <c r="AD60" s="143" t="s">
        <v>16</v>
      </c>
      <c r="AE60" s="143"/>
      <c r="AF60" s="143"/>
      <c r="AG60" s="143"/>
      <c r="AH60" s="144"/>
      <c r="AJ60" s="142"/>
      <c r="AK60" s="143"/>
      <c r="AL60" s="143" t="s">
        <v>16</v>
      </c>
      <c r="AM60" s="143"/>
      <c r="AN60" s="144"/>
    </row>
    <row r="61" spans="1:40" x14ac:dyDescent="0.25">
      <c r="A61" s="122" t="s">
        <v>110</v>
      </c>
      <c r="B61" s="90" t="s">
        <v>113</v>
      </c>
      <c r="C61" s="91"/>
      <c r="D61" s="91"/>
      <c r="E61" s="91">
        <v>50</v>
      </c>
      <c r="F61" s="91">
        <v>0.3</v>
      </c>
      <c r="G61" s="91">
        <f t="shared" si="3"/>
        <v>15</v>
      </c>
      <c r="H61" s="91"/>
      <c r="I61" s="91"/>
      <c r="J61" s="92" t="s">
        <v>76</v>
      </c>
      <c r="K61" s="89" t="s">
        <v>295</v>
      </c>
      <c r="L61" s="142"/>
      <c r="M61" s="143"/>
      <c r="N61" s="143"/>
      <c r="O61" s="144" t="s">
        <v>16</v>
      </c>
      <c r="Q61" s="142"/>
      <c r="R61" s="143" t="s">
        <v>16</v>
      </c>
      <c r="S61" s="143"/>
      <c r="T61" s="144"/>
      <c r="V61" s="142"/>
      <c r="W61" s="143"/>
      <c r="X61" s="143"/>
      <c r="Y61" s="143"/>
      <c r="Z61" s="143"/>
      <c r="AA61" s="144"/>
      <c r="AC61" s="142"/>
      <c r="AD61" s="143" t="s">
        <v>16</v>
      </c>
      <c r="AE61" s="143"/>
      <c r="AF61" s="143"/>
      <c r="AG61" s="143"/>
      <c r="AH61" s="144"/>
      <c r="AJ61" s="142"/>
      <c r="AK61" s="143"/>
      <c r="AL61" s="143" t="s">
        <v>16</v>
      </c>
      <c r="AM61" s="143"/>
      <c r="AN61" s="144"/>
    </row>
    <row r="62" spans="1:40" x14ac:dyDescent="0.25">
      <c r="A62" s="122" t="s">
        <v>111</v>
      </c>
      <c r="B62" s="90" t="s">
        <v>114</v>
      </c>
      <c r="C62" s="91"/>
      <c r="D62" s="91"/>
      <c r="E62" s="91">
        <v>1</v>
      </c>
      <c r="F62" s="91">
        <v>12</v>
      </c>
      <c r="G62" s="91">
        <f t="shared" si="3"/>
        <v>12</v>
      </c>
      <c r="H62" s="91"/>
      <c r="I62" s="91"/>
      <c r="J62" s="92" t="s">
        <v>115</v>
      </c>
      <c r="K62" s="89" t="s">
        <v>295</v>
      </c>
      <c r="L62" s="142" t="s">
        <v>16</v>
      </c>
      <c r="M62" s="143"/>
      <c r="N62" s="143"/>
      <c r="O62" s="144"/>
      <c r="Q62" s="142" t="s">
        <v>16</v>
      </c>
      <c r="R62" s="143"/>
      <c r="S62" s="143"/>
      <c r="T62" s="144"/>
      <c r="V62" s="142"/>
      <c r="W62" s="143"/>
      <c r="X62" s="143"/>
      <c r="Y62" s="143"/>
      <c r="Z62" s="143"/>
      <c r="AA62" s="144"/>
      <c r="AC62" s="142" t="s">
        <v>16</v>
      </c>
      <c r="AD62" s="143"/>
      <c r="AE62" s="143"/>
      <c r="AF62" s="143"/>
      <c r="AG62" s="143"/>
      <c r="AH62" s="144"/>
      <c r="AJ62" s="142"/>
      <c r="AK62" s="143" t="s">
        <v>16</v>
      </c>
      <c r="AL62" s="143"/>
      <c r="AM62" s="143"/>
      <c r="AN62" s="144"/>
    </row>
    <row r="63" spans="1:40" x14ac:dyDescent="0.25">
      <c r="A63" s="115"/>
      <c r="B63" s="27"/>
      <c r="C63" s="28"/>
      <c r="D63" s="28"/>
      <c r="E63" s="28"/>
      <c r="F63" s="28"/>
      <c r="G63" s="28"/>
      <c r="H63" s="28"/>
      <c r="I63" s="28"/>
      <c r="J63" s="29"/>
      <c r="K63" s="60"/>
      <c r="L63" s="139"/>
      <c r="M63" s="140"/>
      <c r="N63" s="140"/>
      <c r="O63" s="141"/>
      <c r="Q63" s="139"/>
      <c r="R63" s="140"/>
      <c r="S63" s="140"/>
      <c r="T63" s="141"/>
      <c r="V63" s="139"/>
      <c r="W63" s="140"/>
      <c r="X63" s="140"/>
      <c r="Y63" s="140"/>
      <c r="Z63" s="140"/>
      <c r="AA63" s="141"/>
      <c r="AC63" s="139"/>
      <c r="AD63" s="140"/>
      <c r="AE63" s="140"/>
      <c r="AF63" s="140"/>
      <c r="AG63" s="140"/>
      <c r="AH63" s="141"/>
      <c r="AJ63" s="139"/>
      <c r="AK63" s="140"/>
      <c r="AL63" s="140"/>
      <c r="AM63" s="140"/>
      <c r="AN63" s="141"/>
    </row>
    <row r="64" spans="1:40" x14ac:dyDescent="0.25">
      <c r="A64" s="116" t="s">
        <v>116</v>
      </c>
      <c r="B64" s="31" t="s">
        <v>117</v>
      </c>
      <c r="C64" s="32"/>
      <c r="D64" s="32"/>
      <c r="E64" s="32"/>
      <c r="F64" s="32"/>
      <c r="G64" s="32"/>
      <c r="H64" s="32"/>
      <c r="I64" s="32">
        <f>CEILING(H65+H73+H68,1)</f>
        <v>2340</v>
      </c>
      <c r="J64" s="33"/>
      <c r="K64" s="60"/>
      <c r="L64" s="139"/>
      <c r="M64" s="140"/>
      <c r="N64" s="140"/>
      <c r="O64" s="141"/>
      <c r="Q64" s="139"/>
      <c r="R64" s="140"/>
      <c r="S64" s="140"/>
      <c r="T64" s="141"/>
      <c r="V64" s="139"/>
      <c r="W64" s="140"/>
      <c r="X64" s="140"/>
      <c r="Y64" s="140"/>
      <c r="Z64" s="140"/>
      <c r="AA64" s="141"/>
      <c r="AC64" s="139"/>
      <c r="AD64" s="140"/>
      <c r="AE64" s="140"/>
      <c r="AF64" s="140"/>
      <c r="AG64" s="140"/>
      <c r="AH64" s="141"/>
      <c r="AJ64" s="139"/>
      <c r="AK64" s="140"/>
      <c r="AL64" s="140"/>
      <c r="AM64" s="140"/>
      <c r="AN64" s="141"/>
    </row>
    <row r="65" spans="1:40" x14ac:dyDescent="0.25">
      <c r="A65" s="123" t="s">
        <v>118</v>
      </c>
      <c r="B65" s="78" t="s">
        <v>121</v>
      </c>
      <c r="C65" s="79"/>
      <c r="D65" s="79"/>
      <c r="E65" s="79"/>
      <c r="F65" s="79"/>
      <c r="G65" s="79"/>
      <c r="H65" s="79">
        <f>SUM(G66:G68)</f>
        <v>2044</v>
      </c>
      <c r="I65" s="79"/>
      <c r="J65" s="80"/>
      <c r="K65" s="81"/>
      <c r="L65" s="145"/>
      <c r="M65" s="146"/>
      <c r="N65" s="146"/>
      <c r="O65" s="147"/>
      <c r="Q65" s="145"/>
      <c r="R65" s="146"/>
      <c r="S65" s="146"/>
      <c r="T65" s="147"/>
      <c r="V65" s="145"/>
      <c r="W65" s="146"/>
      <c r="X65" s="146"/>
      <c r="Y65" s="146"/>
      <c r="Z65" s="146"/>
      <c r="AA65" s="147"/>
      <c r="AC65" s="145"/>
      <c r="AD65" s="146"/>
      <c r="AE65" s="146"/>
      <c r="AF65" s="146"/>
      <c r="AG65" s="146"/>
      <c r="AH65" s="147"/>
      <c r="AJ65" s="145"/>
      <c r="AK65" s="146" t="s">
        <v>16</v>
      </c>
      <c r="AL65" s="146"/>
      <c r="AM65" s="146"/>
      <c r="AN65" s="147"/>
    </row>
    <row r="66" spans="1:40" x14ac:dyDescent="0.25">
      <c r="A66" s="124" t="s">
        <v>119</v>
      </c>
      <c r="B66" s="82" t="s">
        <v>263</v>
      </c>
      <c r="C66" s="83"/>
      <c r="D66" s="83"/>
      <c r="E66" s="83">
        <v>168</v>
      </c>
      <c r="F66" s="83">
        <v>11.5</v>
      </c>
      <c r="G66" s="83">
        <f>E66*F66</f>
        <v>1932</v>
      </c>
      <c r="H66" s="83"/>
      <c r="I66" s="83"/>
      <c r="J66" s="84"/>
      <c r="K66" s="81" t="s">
        <v>295</v>
      </c>
      <c r="L66" s="145" t="s">
        <v>16</v>
      </c>
      <c r="M66" s="146"/>
      <c r="N66" s="146"/>
      <c r="O66" s="147"/>
      <c r="Q66" s="145" t="s">
        <v>16</v>
      </c>
      <c r="R66" s="146"/>
      <c r="S66" s="146"/>
      <c r="T66" s="147"/>
      <c r="V66" s="145"/>
      <c r="W66" s="146" t="s">
        <v>16</v>
      </c>
      <c r="X66" s="146"/>
      <c r="Y66" s="146"/>
      <c r="Z66" s="146"/>
      <c r="AA66" s="147"/>
      <c r="AC66" s="145" t="s">
        <v>16</v>
      </c>
      <c r="AD66" s="146"/>
      <c r="AE66" s="146"/>
      <c r="AF66" s="146"/>
      <c r="AG66" s="146"/>
      <c r="AH66" s="147"/>
      <c r="AJ66" s="145"/>
      <c r="AK66" s="146"/>
      <c r="AL66" s="146" t="s">
        <v>16</v>
      </c>
      <c r="AM66" s="146"/>
      <c r="AN66" s="147"/>
    </row>
    <row r="67" spans="1:40" x14ac:dyDescent="0.25">
      <c r="A67" s="124" t="s">
        <v>120</v>
      </c>
      <c r="B67" s="85" t="s">
        <v>122</v>
      </c>
      <c r="C67" s="83"/>
      <c r="D67" s="83">
        <v>7</v>
      </c>
      <c r="E67" s="83">
        <v>2</v>
      </c>
      <c r="F67" s="83">
        <v>8</v>
      </c>
      <c r="G67" s="83">
        <f t="shared" ref="G67" si="4">D67*E67*F67</f>
        <v>112</v>
      </c>
      <c r="H67" s="83"/>
      <c r="I67" s="83"/>
      <c r="J67" s="84"/>
      <c r="K67" s="81" t="s">
        <v>295</v>
      </c>
      <c r="L67" s="145" t="s">
        <v>16</v>
      </c>
      <c r="M67" s="146"/>
      <c r="N67" s="146"/>
      <c r="O67" s="147"/>
      <c r="Q67" s="145"/>
      <c r="R67" s="146"/>
      <c r="S67" s="146"/>
      <c r="T67" s="147" t="s">
        <v>16</v>
      </c>
      <c r="V67" s="145"/>
      <c r="W67" s="146"/>
      <c r="X67" s="146" t="s">
        <v>16</v>
      </c>
      <c r="Y67" s="146"/>
      <c r="Z67" s="146"/>
      <c r="AA67" s="147"/>
      <c r="AC67" s="145"/>
      <c r="AD67" s="146"/>
      <c r="AE67" s="146"/>
      <c r="AF67" s="146"/>
      <c r="AG67" s="146" t="s">
        <v>16</v>
      </c>
      <c r="AH67" s="147"/>
      <c r="AJ67" s="145"/>
      <c r="AK67" s="146" t="s">
        <v>16</v>
      </c>
      <c r="AL67" s="146"/>
      <c r="AM67" s="146"/>
      <c r="AN67" s="147"/>
    </row>
    <row r="68" spans="1:40" x14ac:dyDescent="0.25">
      <c r="A68" s="123" t="s">
        <v>123</v>
      </c>
      <c r="B68" s="78" t="s">
        <v>68</v>
      </c>
      <c r="C68" s="79"/>
      <c r="D68" s="79"/>
      <c r="E68" s="79"/>
      <c r="F68" s="79"/>
      <c r="G68" s="79"/>
      <c r="H68" s="79">
        <f>SUM(G71:G73)</f>
        <v>89.6</v>
      </c>
      <c r="I68" s="79"/>
      <c r="J68" s="80"/>
      <c r="K68" s="81"/>
      <c r="L68" s="145"/>
      <c r="M68" s="146"/>
      <c r="N68" s="146"/>
      <c r="O68" s="147"/>
      <c r="Q68" s="145"/>
      <c r="R68" s="146"/>
      <c r="S68" s="146"/>
      <c r="T68" s="147"/>
      <c r="V68" s="145"/>
      <c r="W68" s="146"/>
      <c r="X68" s="146"/>
      <c r="Y68" s="146"/>
      <c r="Z68" s="146"/>
      <c r="AA68" s="147"/>
      <c r="AC68" s="145"/>
      <c r="AD68" s="146"/>
      <c r="AE68" s="146"/>
      <c r="AF68" s="146"/>
      <c r="AG68" s="146"/>
      <c r="AH68" s="147"/>
      <c r="AJ68" s="145"/>
      <c r="AK68" s="146"/>
      <c r="AL68" s="146"/>
      <c r="AM68" s="146"/>
      <c r="AN68" s="147"/>
    </row>
    <row r="69" spans="1:40" x14ac:dyDescent="0.25">
      <c r="A69" s="124" t="s">
        <v>124</v>
      </c>
      <c r="B69" s="82" t="s">
        <v>69</v>
      </c>
      <c r="C69" s="83"/>
      <c r="D69" s="83"/>
      <c r="E69" s="83" t="s">
        <v>132</v>
      </c>
      <c r="F69" s="83"/>
      <c r="G69" s="83"/>
      <c r="H69" s="83"/>
      <c r="I69" s="83"/>
      <c r="J69" s="84" t="s">
        <v>77</v>
      </c>
      <c r="K69" s="81" t="s">
        <v>295</v>
      </c>
      <c r="L69" s="145"/>
      <c r="M69" s="146"/>
      <c r="N69" s="146"/>
      <c r="O69" s="147" t="s">
        <v>16</v>
      </c>
      <c r="Q69" s="145" t="s">
        <v>16</v>
      </c>
      <c r="R69" s="146"/>
      <c r="S69" s="146"/>
      <c r="T69" s="147"/>
      <c r="V69" s="145"/>
      <c r="W69" s="146"/>
      <c r="X69" s="146"/>
      <c r="Y69" s="146"/>
      <c r="Z69" s="146"/>
      <c r="AA69" s="147"/>
      <c r="AC69" s="145"/>
      <c r="AD69" s="146"/>
      <c r="AE69" s="146" t="s">
        <v>16</v>
      </c>
      <c r="AF69" s="146"/>
      <c r="AG69" s="146"/>
      <c r="AH69" s="147"/>
      <c r="AJ69" s="145"/>
      <c r="AK69" s="146"/>
      <c r="AL69" s="146" t="s">
        <v>16</v>
      </c>
      <c r="AM69" s="146"/>
      <c r="AN69" s="147"/>
    </row>
    <row r="70" spans="1:40" x14ac:dyDescent="0.25">
      <c r="A70" s="124" t="s">
        <v>125</v>
      </c>
      <c r="B70" s="82" t="s">
        <v>133</v>
      </c>
      <c r="C70" s="83"/>
      <c r="D70" s="83"/>
      <c r="E70" s="83" t="s">
        <v>132</v>
      </c>
      <c r="F70" s="83">
        <v>5</v>
      </c>
      <c r="G70" s="83"/>
      <c r="H70" s="83"/>
      <c r="I70" s="83"/>
      <c r="J70" s="84"/>
      <c r="K70" s="81" t="s">
        <v>295</v>
      </c>
      <c r="L70" s="145"/>
      <c r="M70" s="146"/>
      <c r="N70" s="146"/>
      <c r="O70" s="147" t="s">
        <v>16</v>
      </c>
      <c r="Q70" s="145"/>
      <c r="R70" s="146" t="s">
        <v>16</v>
      </c>
      <c r="S70" s="146"/>
      <c r="T70" s="147"/>
      <c r="V70" s="145"/>
      <c r="W70" s="146"/>
      <c r="X70" s="146"/>
      <c r="Y70" s="146"/>
      <c r="Z70" s="146"/>
      <c r="AA70" s="147"/>
      <c r="AC70" s="145"/>
      <c r="AD70" s="146"/>
      <c r="AE70" s="146" t="s">
        <v>16</v>
      </c>
      <c r="AF70" s="146"/>
      <c r="AG70" s="146"/>
      <c r="AH70" s="147"/>
      <c r="AJ70" s="145"/>
      <c r="AK70" s="146"/>
      <c r="AL70" s="146" t="s">
        <v>16</v>
      </c>
      <c r="AM70" s="146"/>
      <c r="AN70" s="147"/>
    </row>
    <row r="71" spans="1:40" x14ac:dyDescent="0.25">
      <c r="A71" s="124" t="s">
        <v>136</v>
      </c>
      <c r="B71" s="82" t="s">
        <v>134</v>
      </c>
      <c r="C71" s="83"/>
      <c r="D71" s="83"/>
      <c r="E71" s="83">
        <v>8</v>
      </c>
      <c r="F71" s="83">
        <v>9</v>
      </c>
      <c r="G71" s="83">
        <f t="shared" ref="G71:G72" si="5">E71*F71</f>
        <v>72</v>
      </c>
      <c r="H71" s="83"/>
      <c r="I71" s="83"/>
      <c r="J71" s="84"/>
      <c r="K71" s="81" t="s">
        <v>295</v>
      </c>
      <c r="L71" s="145"/>
      <c r="M71" s="146" t="s">
        <v>16</v>
      </c>
      <c r="N71" s="146"/>
      <c r="O71" s="147"/>
      <c r="Q71" s="145"/>
      <c r="R71" s="146" t="s">
        <v>16</v>
      </c>
      <c r="S71" s="146"/>
      <c r="T71" s="147"/>
      <c r="V71" s="145"/>
      <c r="W71" s="146"/>
      <c r="X71" s="146"/>
      <c r="Y71" s="146"/>
      <c r="Z71" s="146"/>
      <c r="AA71" s="147"/>
      <c r="AC71" s="145"/>
      <c r="AD71" s="146" t="s">
        <v>16</v>
      </c>
      <c r="AE71" s="146"/>
      <c r="AF71" s="146"/>
      <c r="AG71" s="146"/>
      <c r="AH71" s="147"/>
      <c r="AJ71" s="145"/>
      <c r="AK71" s="146"/>
      <c r="AL71" s="146" t="s">
        <v>16</v>
      </c>
      <c r="AM71" s="146"/>
      <c r="AN71" s="147"/>
    </row>
    <row r="72" spans="1:40" x14ac:dyDescent="0.25">
      <c r="A72" s="124" t="s">
        <v>137</v>
      </c>
      <c r="B72" s="82" t="s">
        <v>135</v>
      </c>
      <c r="C72" s="83"/>
      <c r="D72" s="83"/>
      <c r="E72" s="83">
        <v>176</v>
      </c>
      <c r="F72" s="83">
        <v>0.1</v>
      </c>
      <c r="G72" s="83">
        <f t="shared" si="5"/>
        <v>17.600000000000001</v>
      </c>
      <c r="H72" s="83"/>
      <c r="I72" s="83"/>
      <c r="J72" s="84"/>
      <c r="K72" s="81" t="s">
        <v>295</v>
      </c>
      <c r="L72" s="145"/>
      <c r="M72" s="146"/>
      <c r="N72" s="146"/>
      <c r="O72" s="147" t="s">
        <v>16</v>
      </c>
      <c r="Q72" s="145"/>
      <c r="R72" s="146" t="s">
        <v>16</v>
      </c>
      <c r="S72" s="146"/>
      <c r="T72" s="147"/>
      <c r="V72" s="145"/>
      <c r="W72" s="146"/>
      <c r="X72" s="146"/>
      <c r="Y72" s="146"/>
      <c r="Z72" s="146"/>
      <c r="AA72" s="147"/>
      <c r="AC72" s="145"/>
      <c r="AD72" s="146" t="s">
        <v>16</v>
      </c>
      <c r="AE72" s="146"/>
      <c r="AF72" s="146"/>
      <c r="AG72" s="146"/>
      <c r="AH72" s="147"/>
      <c r="AJ72" s="145"/>
      <c r="AK72" s="146"/>
      <c r="AL72" s="146" t="s">
        <v>16</v>
      </c>
      <c r="AM72" s="146"/>
      <c r="AN72" s="147"/>
    </row>
    <row r="73" spans="1:40" x14ac:dyDescent="0.25">
      <c r="A73" s="123" t="s">
        <v>128</v>
      </c>
      <c r="B73" s="78" t="s">
        <v>264</v>
      </c>
      <c r="C73" s="79"/>
      <c r="D73" s="79"/>
      <c r="E73" s="79"/>
      <c r="F73" s="79"/>
      <c r="G73" s="79"/>
      <c r="H73" s="79">
        <f>SUM(G74:G76)</f>
        <v>206</v>
      </c>
      <c r="I73" s="79"/>
      <c r="J73" s="80"/>
      <c r="K73" s="81"/>
      <c r="L73" s="145"/>
      <c r="M73" s="146"/>
      <c r="N73" s="146"/>
      <c r="O73" s="147"/>
      <c r="Q73" s="145"/>
      <c r="R73" s="146"/>
      <c r="S73" s="146"/>
      <c r="T73" s="147"/>
      <c r="V73" s="145"/>
      <c r="W73" s="146"/>
      <c r="X73" s="146"/>
      <c r="Y73" s="146"/>
      <c r="Z73" s="146"/>
      <c r="AA73" s="147"/>
      <c r="AC73" s="145"/>
      <c r="AD73" s="146"/>
      <c r="AE73" s="146"/>
      <c r="AF73" s="146"/>
      <c r="AG73" s="146"/>
      <c r="AH73" s="147"/>
      <c r="AJ73" s="145"/>
      <c r="AK73" s="146"/>
      <c r="AL73" s="146"/>
      <c r="AM73" s="146"/>
      <c r="AN73" s="147"/>
    </row>
    <row r="74" spans="1:40" x14ac:dyDescent="0.25">
      <c r="A74" s="124" t="s">
        <v>129</v>
      </c>
      <c r="B74" s="82" t="s">
        <v>126</v>
      </c>
      <c r="C74" s="83"/>
      <c r="D74" s="83"/>
      <c r="E74" s="83">
        <v>8</v>
      </c>
      <c r="F74" s="83">
        <v>13</v>
      </c>
      <c r="G74" s="83">
        <f>E74*F74</f>
        <v>104</v>
      </c>
      <c r="H74" s="83"/>
      <c r="I74" s="83"/>
      <c r="J74" s="84"/>
      <c r="K74" s="81" t="s">
        <v>295</v>
      </c>
      <c r="L74" s="145" t="s">
        <v>16</v>
      </c>
      <c r="M74" s="146"/>
      <c r="N74" s="146"/>
      <c r="O74" s="147"/>
      <c r="Q74" s="145" t="s">
        <v>16</v>
      </c>
      <c r="R74" s="146"/>
      <c r="S74" s="146"/>
      <c r="T74" s="147"/>
      <c r="V74" s="145" t="s">
        <v>16</v>
      </c>
      <c r="W74" s="146" t="s">
        <v>16</v>
      </c>
      <c r="X74" s="146"/>
      <c r="Y74" s="146"/>
      <c r="Z74" s="146"/>
      <c r="AA74" s="147"/>
      <c r="AC74" s="145" t="s">
        <v>16</v>
      </c>
      <c r="AD74" s="146"/>
      <c r="AE74" s="146"/>
      <c r="AF74" s="146"/>
      <c r="AG74" s="146"/>
      <c r="AH74" s="147" t="s">
        <v>16</v>
      </c>
      <c r="AJ74" s="145"/>
      <c r="AK74" s="146" t="s">
        <v>16</v>
      </c>
      <c r="AL74" s="146"/>
      <c r="AM74" s="146"/>
      <c r="AN74" s="147"/>
    </row>
    <row r="75" spans="1:40" x14ac:dyDescent="0.25">
      <c r="A75" s="124" t="s">
        <v>130</v>
      </c>
      <c r="B75" s="85" t="s">
        <v>122</v>
      </c>
      <c r="C75" s="83"/>
      <c r="D75" s="83"/>
      <c r="E75" s="83">
        <v>2</v>
      </c>
      <c r="F75" s="83">
        <v>6</v>
      </c>
      <c r="G75" s="83">
        <f>E75*F75</f>
        <v>12</v>
      </c>
      <c r="H75" s="83"/>
      <c r="I75" s="83"/>
      <c r="J75" s="84"/>
      <c r="K75" s="81" t="s">
        <v>295</v>
      </c>
      <c r="L75" s="145" t="s">
        <v>16</v>
      </c>
      <c r="M75" s="146"/>
      <c r="N75" s="146"/>
      <c r="O75" s="147"/>
      <c r="Q75" s="145" t="s">
        <v>16</v>
      </c>
      <c r="R75" s="146"/>
      <c r="S75" s="146"/>
      <c r="T75" s="147"/>
      <c r="V75" s="145"/>
      <c r="W75" s="146" t="s">
        <v>16</v>
      </c>
      <c r="X75" s="146"/>
      <c r="Y75" s="146"/>
      <c r="Z75" s="146"/>
      <c r="AA75" s="147"/>
      <c r="AC75" s="145"/>
      <c r="AD75" s="146"/>
      <c r="AE75" s="146"/>
      <c r="AF75" s="146"/>
      <c r="AG75" s="146"/>
      <c r="AH75" s="147" t="s">
        <v>16</v>
      </c>
      <c r="AJ75" s="145"/>
      <c r="AK75" s="146" t="s">
        <v>16</v>
      </c>
      <c r="AL75" s="146"/>
      <c r="AM75" s="146"/>
      <c r="AN75" s="147"/>
    </row>
    <row r="76" spans="1:40" x14ac:dyDescent="0.25">
      <c r="A76" s="124" t="s">
        <v>131</v>
      </c>
      <c r="B76" s="85" t="s">
        <v>326</v>
      </c>
      <c r="C76" s="83"/>
      <c r="D76" s="83"/>
      <c r="E76" s="83">
        <v>1</v>
      </c>
      <c r="F76" s="83">
        <v>90</v>
      </c>
      <c r="G76" s="83">
        <f>E76*F76</f>
        <v>90</v>
      </c>
      <c r="H76" s="83"/>
      <c r="I76" s="83"/>
      <c r="J76" s="84"/>
      <c r="K76" s="81" t="s">
        <v>295</v>
      </c>
      <c r="L76" s="145" t="s">
        <v>16</v>
      </c>
      <c r="M76" s="146"/>
      <c r="N76" s="146"/>
      <c r="O76" s="147"/>
      <c r="Q76" s="145" t="s">
        <v>16</v>
      </c>
      <c r="R76" s="146"/>
      <c r="S76" s="146"/>
      <c r="T76" s="147"/>
      <c r="V76" s="145"/>
      <c r="W76" s="146"/>
      <c r="X76" s="146"/>
      <c r="Y76" s="146"/>
      <c r="Z76" s="146" t="s">
        <v>16</v>
      </c>
      <c r="AA76" s="147"/>
      <c r="AC76" s="145"/>
      <c r="AD76" s="146"/>
      <c r="AE76" s="146"/>
      <c r="AF76" s="146"/>
      <c r="AG76" s="146"/>
      <c r="AH76" s="147" t="s">
        <v>16</v>
      </c>
      <c r="AJ76" s="145" t="s">
        <v>16</v>
      </c>
      <c r="AK76" s="146"/>
      <c r="AL76" s="146"/>
      <c r="AM76" s="146"/>
      <c r="AN76" s="147"/>
    </row>
    <row r="77" spans="1:40" x14ac:dyDescent="0.25">
      <c r="A77" s="115"/>
      <c r="B77" s="27"/>
      <c r="C77" s="28"/>
      <c r="D77" s="28"/>
      <c r="E77" s="28"/>
      <c r="F77" s="28"/>
      <c r="G77" s="28"/>
      <c r="H77" s="28"/>
      <c r="I77" s="28"/>
      <c r="J77" s="29"/>
      <c r="K77" s="60"/>
      <c r="L77" s="139"/>
      <c r="M77" s="140"/>
      <c r="N77" s="140"/>
      <c r="O77" s="141"/>
      <c r="Q77" s="139"/>
      <c r="R77" s="140"/>
      <c r="S77" s="140"/>
      <c r="T77" s="141"/>
      <c r="V77" s="139"/>
      <c r="W77" s="140"/>
      <c r="X77" s="140"/>
      <c r="Y77" s="140"/>
      <c r="Z77" s="140"/>
      <c r="AA77" s="141"/>
      <c r="AC77" s="139"/>
      <c r="AD77" s="140"/>
      <c r="AE77" s="140"/>
      <c r="AF77" s="140"/>
      <c r="AG77" s="140"/>
      <c r="AH77" s="141"/>
      <c r="AJ77" s="139"/>
      <c r="AK77" s="140"/>
      <c r="AL77" s="140"/>
      <c r="AM77" s="140"/>
      <c r="AN77" s="141"/>
    </row>
    <row r="78" spans="1:40" x14ac:dyDescent="0.25">
      <c r="A78" s="116" t="s">
        <v>138</v>
      </c>
      <c r="B78" s="31" t="s">
        <v>139</v>
      </c>
      <c r="C78" s="32"/>
      <c r="D78" s="32"/>
      <c r="E78" s="32"/>
      <c r="F78" s="32"/>
      <c r="G78" s="32"/>
      <c r="H78" s="32"/>
      <c r="I78" s="32">
        <f>H79+H86+H88</f>
        <v>326.2</v>
      </c>
      <c r="J78" s="33"/>
      <c r="K78" s="60"/>
      <c r="L78" s="139"/>
      <c r="M78" s="140"/>
      <c r="N78" s="140"/>
      <c r="O78" s="141"/>
      <c r="Q78" s="139"/>
      <c r="R78" s="140"/>
      <c r="S78" s="140"/>
      <c r="T78" s="141"/>
      <c r="V78" s="139"/>
      <c r="W78" s="140"/>
      <c r="X78" s="140"/>
      <c r="Y78" s="140"/>
      <c r="Z78" s="140"/>
      <c r="AA78" s="141"/>
      <c r="AC78" s="139"/>
      <c r="AD78" s="140"/>
      <c r="AE78" s="140"/>
      <c r="AF78" s="140"/>
      <c r="AG78" s="140"/>
      <c r="AH78" s="141"/>
      <c r="AJ78" s="139"/>
      <c r="AK78" s="140"/>
      <c r="AL78" s="140"/>
      <c r="AM78" s="140"/>
      <c r="AN78" s="141"/>
    </row>
    <row r="79" spans="1:40" x14ac:dyDescent="0.25">
      <c r="A79" s="125" t="s">
        <v>143</v>
      </c>
      <c r="B79" s="69" t="s">
        <v>268</v>
      </c>
      <c r="C79" s="70"/>
      <c r="D79" s="70"/>
      <c r="E79" s="70"/>
      <c r="F79" s="70"/>
      <c r="G79" s="70"/>
      <c r="H79" s="70">
        <f>SUM(G81:G85)</f>
        <v>299.2</v>
      </c>
      <c r="I79" s="70"/>
      <c r="J79" s="71"/>
      <c r="K79" s="72"/>
      <c r="L79" s="148"/>
      <c r="M79" s="149"/>
      <c r="N79" s="149"/>
      <c r="O79" s="150"/>
      <c r="Q79" s="148"/>
      <c r="R79" s="149"/>
      <c r="S79" s="149"/>
      <c r="T79" s="150"/>
      <c r="V79" s="148"/>
      <c r="W79" s="149"/>
      <c r="X79" s="149"/>
      <c r="Y79" s="149"/>
      <c r="Z79" s="149"/>
      <c r="AA79" s="150"/>
      <c r="AC79" s="148"/>
      <c r="AD79" s="149"/>
      <c r="AE79" s="149"/>
      <c r="AF79" s="149"/>
      <c r="AG79" s="149"/>
      <c r="AH79" s="150"/>
      <c r="AJ79" s="148"/>
      <c r="AK79" s="149"/>
      <c r="AL79" s="149"/>
      <c r="AM79" s="149"/>
      <c r="AN79" s="150"/>
    </row>
    <row r="80" spans="1:40" x14ac:dyDescent="0.25">
      <c r="A80" s="126"/>
      <c r="B80" s="73" t="s">
        <v>269</v>
      </c>
      <c r="C80" s="74"/>
      <c r="D80" s="74"/>
      <c r="E80" s="74"/>
      <c r="F80" s="74"/>
      <c r="G80" s="74"/>
      <c r="H80" s="74"/>
      <c r="I80" s="74"/>
      <c r="J80" s="75"/>
      <c r="K80" s="72"/>
      <c r="L80" s="148"/>
      <c r="M80" s="149"/>
      <c r="N80" s="149"/>
      <c r="O80" s="150"/>
      <c r="Q80" s="148"/>
      <c r="R80" s="149" t="s">
        <v>16</v>
      </c>
      <c r="S80" s="149"/>
      <c r="T80" s="150"/>
      <c r="V80" s="148"/>
      <c r="W80" s="149"/>
      <c r="X80" s="149"/>
      <c r="Y80" s="149"/>
      <c r="Z80" s="149"/>
      <c r="AA80" s="150"/>
      <c r="AC80" s="148"/>
      <c r="AD80" s="149" t="s">
        <v>16</v>
      </c>
      <c r="AE80" s="149"/>
      <c r="AF80" s="149"/>
      <c r="AG80" s="149"/>
      <c r="AH80" s="150"/>
      <c r="AJ80" s="148"/>
      <c r="AK80" s="149"/>
      <c r="AL80" s="149"/>
      <c r="AM80" s="149"/>
      <c r="AN80" s="150"/>
    </row>
    <row r="81" spans="1:40" x14ac:dyDescent="0.25">
      <c r="A81" s="126" t="s">
        <v>144</v>
      </c>
      <c r="B81" s="76" t="s">
        <v>142</v>
      </c>
      <c r="C81" s="74"/>
      <c r="D81" s="74">
        <v>1.7</v>
      </c>
      <c r="E81" s="74">
        <v>176</v>
      </c>
      <c r="F81" s="74"/>
      <c r="G81" s="74">
        <f>D81*E81</f>
        <v>299.2</v>
      </c>
      <c r="H81" s="74"/>
      <c r="I81" s="74"/>
      <c r="J81" s="75"/>
      <c r="K81" s="72" t="s">
        <v>295</v>
      </c>
      <c r="L81" s="148"/>
      <c r="M81" s="149"/>
      <c r="N81" s="149"/>
      <c r="O81" s="150" t="s">
        <v>16</v>
      </c>
      <c r="Q81" s="148"/>
      <c r="R81" s="149" t="s">
        <v>16</v>
      </c>
      <c r="S81" s="149"/>
      <c r="T81" s="150"/>
      <c r="V81" s="148"/>
      <c r="W81" s="149"/>
      <c r="X81" s="149"/>
      <c r="Y81" s="149"/>
      <c r="Z81" s="149"/>
      <c r="AA81" s="150"/>
      <c r="AC81" s="148"/>
      <c r="AD81" s="149" t="s">
        <v>16</v>
      </c>
      <c r="AE81" s="149"/>
      <c r="AF81" s="149"/>
      <c r="AG81" s="149"/>
      <c r="AH81" s="150"/>
      <c r="AJ81" s="148"/>
      <c r="AK81" s="149"/>
      <c r="AL81" s="149" t="s">
        <v>16</v>
      </c>
      <c r="AM81" s="149"/>
      <c r="AN81" s="150"/>
    </row>
    <row r="82" spans="1:40" x14ac:dyDescent="0.25">
      <c r="A82" s="126" t="s">
        <v>145</v>
      </c>
      <c r="B82" s="76" t="s">
        <v>270</v>
      </c>
      <c r="C82" s="74"/>
      <c r="D82" s="74">
        <v>1.4</v>
      </c>
      <c r="E82" s="74">
        <v>176</v>
      </c>
      <c r="F82" s="74"/>
      <c r="G82" s="74">
        <f>E82*F82</f>
        <v>0</v>
      </c>
      <c r="H82" s="74"/>
      <c r="I82" s="74"/>
      <c r="J82" s="75"/>
      <c r="K82" s="72" t="s">
        <v>295</v>
      </c>
      <c r="L82" s="148"/>
      <c r="M82" s="149"/>
      <c r="N82" s="149"/>
      <c r="O82" s="150"/>
      <c r="Q82" s="148"/>
      <c r="R82" s="149"/>
      <c r="S82" s="149"/>
      <c r="T82" s="150"/>
      <c r="V82" s="148"/>
      <c r="W82" s="149"/>
      <c r="X82" s="149"/>
      <c r="Y82" s="149"/>
      <c r="Z82" s="149"/>
      <c r="AA82" s="150"/>
      <c r="AC82" s="148"/>
      <c r="AD82" s="149"/>
      <c r="AE82" s="149"/>
      <c r="AF82" s="149"/>
      <c r="AG82" s="149"/>
      <c r="AH82" s="150"/>
      <c r="AJ82" s="148"/>
      <c r="AK82" s="149"/>
      <c r="AL82" s="149"/>
      <c r="AM82" s="149"/>
      <c r="AN82" s="150"/>
    </row>
    <row r="83" spans="1:40" x14ac:dyDescent="0.25">
      <c r="A83" s="126" t="s">
        <v>162</v>
      </c>
      <c r="B83" s="76" t="s">
        <v>169</v>
      </c>
      <c r="C83" s="74"/>
      <c r="D83" s="74" t="s">
        <v>132</v>
      </c>
      <c r="E83" s="74"/>
      <c r="F83" s="74"/>
      <c r="G83" s="74"/>
      <c r="H83" s="74"/>
      <c r="I83" s="74"/>
      <c r="J83" s="75"/>
      <c r="K83" s="72" t="s">
        <v>295</v>
      </c>
      <c r="L83" s="148"/>
      <c r="M83" s="149"/>
      <c r="N83" s="149"/>
      <c r="O83" s="150" t="s">
        <v>16</v>
      </c>
      <c r="Q83" s="148"/>
      <c r="R83" s="149" t="s">
        <v>16</v>
      </c>
      <c r="S83" s="149"/>
      <c r="T83" s="150"/>
      <c r="V83" s="148"/>
      <c r="W83" s="149"/>
      <c r="X83" s="149"/>
      <c r="Y83" s="149"/>
      <c r="Z83" s="149"/>
      <c r="AA83" s="150"/>
      <c r="AC83" s="148"/>
      <c r="AD83" s="149"/>
      <c r="AE83" s="149"/>
      <c r="AF83" s="149"/>
      <c r="AG83" s="149"/>
      <c r="AH83" s="150"/>
      <c r="AJ83" s="148"/>
      <c r="AK83" s="149"/>
      <c r="AL83" s="149" t="s">
        <v>16</v>
      </c>
      <c r="AM83" s="149"/>
      <c r="AN83" s="150"/>
    </row>
    <row r="84" spans="1:40" x14ac:dyDescent="0.25">
      <c r="A84" s="126" t="s">
        <v>163</v>
      </c>
      <c r="B84" s="76" t="s">
        <v>289</v>
      </c>
      <c r="C84" s="74"/>
      <c r="D84" s="74"/>
      <c r="E84" s="74">
        <v>0</v>
      </c>
      <c r="F84" s="74">
        <v>72</v>
      </c>
      <c r="G84" s="74">
        <f>E84*F84</f>
        <v>0</v>
      </c>
      <c r="H84" s="74"/>
      <c r="I84" s="74"/>
      <c r="J84" s="75"/>
      <c r="K84" s="72" t="s">
        <v>295</v>
      </c>
      <c r="L84" s="148"/>
      <c r="M84" s="149"/>
      <c r="N84" s="149"/>
      <c r="O84" s="150"/>
      <c r="Q84" s="148"/>
      <c r="R84" s="149"/>
      <c r="S84" s="149"/>
      <c r="T84" s="150"/>
      <c r="V84" s="148"/>
      <c r="W84" s="149"/>
      <c r="X84" s="149"/>
      <c r="Y84" s="149"/>
      <c r="Z84" s="149"/>
      <c r="AA84" s="150"/>
      <c r="AC84" s="148"/>
      <c r="AD84" s="149"/>
      <c r="AE84" s="149"/>
      <c r="AF84" s="149"/>
      <c r="AG84" s="149"/>
      <c r="AH84" s="150"/>
      <c r="AJ84" s="148"/>
      <c r="AK84" s="149"/>
      <c r="AL84" s="149"/>
      <c r="AM84" s="149"/>
      <c r="AN84" s="150"/>
    </row>
    <row r="85" spans="1:40" x14ac:dyDescent="0.25">
      <c r="A85" s="126" t="s">
        <v>168</v>
      </c>
      <c r="B85" s="76" t="s">
        <v>290</v>
      </c>
      <c r="C85" s="74"/>
      <c r="D85" s="74"/>
      <c r="E85" s="74">
        <v>0</v>
      </c>
      <c r="F85" s="74">
        <v>16</v>
      </c>
      <c r="G85" s="74">
        <f>E85*F85</f>
        <v>0</v>
      </c>
      <c r="H85" s="74"/>
      <c r="I85" s="74"/>
      <c r="J85" s="75"/>
      <c r="K85" s="72" t="s">
        <v>295</v>
      </c>
      <c r="L85" s="148"/>
      <c r="M85" s="149"/>
      <c r="N85" s="149"/>
      <c r="O85" s="150"/>
      <c r="Q85" s="148"/>
      <c r="R85" s="149"/>
      <c r="S85" s="149"/>
      <c r="T85" s="150"/>
      <c r="V85" s="148"/>
      <c r="W85" s="149"/>
      <c r="X85" s="149"/>
      <c r="Y85" s="149"/>
      <c r="Z85" s="149"/>
      <c r="AA85" s="150"/>
      <c r="AC85" s="148"/>
      <c r="AD85" s="149"/>
      <c r="AE85" s="149"/>
      <c r="AF85" s="149"/>
      <c r="AG85" s="149"/>
      <c r="AH85" s="150"/>
      <c r="AJ85" s="148"/>
      <c r="AK85" s="149"/>
      <c r="AL85" s="149"/>
      <c r="AM85" s="149"/>
      <c r="AN85" s="150"/>
    </row>
    <row r="86" spans="1:40" x14ac:dyDescent="0.25">
      <c r="A86" s="125" t="s">
        <v>140</v>
      </c>
      <c r="B86" s="69" t="s">
        <v>166</v>
      </c>
      <c r="C86" s="70"/>
      <c r="D86" s="70"/>
      <c r="E86" s="70"/>
      <c r="F86" s="70"/>
      <c r="G86" s="70"/>
      <c r="H86" s="70">
        <f>SUM(G87:G87)</f>
        <v>0</v>
      </c>
      <c r="I86" s="70"/>
      <c r="J86" s="71"/>
      <c r="K86" s="72"/>
      <c r="L86" s="148"/>
      <c r="M86" s="149"/>
      <c r="N86" s="149"/>
      <c r="O86" s="150"/>
      <c r="Q86" s="148"/>
      <c r="R86" s="149"/>
      <c r="S86" s="149"/>
      <c r="T86" s="150"/>
      <c r="V86" s="148"/>
      <c r="W86" s="149"/>
      <c r="X86" s="149"/>
      <c r="Y86" s="149"/>
      <c r="Z86" s="149"/>
      <c r="AA86" s="150"/>
      <c r="AC86" s="148"/>
      <c r="AD86" s="149"/>
      <c r="AE86" s="149"/>
      <c r="AF86" s="149"/>
      <c r="AG86" s="149"/>
      <c r="AH86" s="150"/>
      <c r="AJ86" s="148"/>
      <c r="AK86" s="149"/>
      <c r="AL86" s="149"/>
      <c r="AM86" s="149"/>
      <c r="AN86" s="150"/>
    </row>
    <row r="87" spans="1:40" x14ac:dyDescent="0.25">
      <c r="A87" s="126" t="s">
        <v>141</v>
      </c>
      <c r="B87" s="76" t="s">
        <v>171</v>
      </c>
      <c r="C87" s="74"/>
      <c r="D87" s="77"/>
      <c r="E87" s="77"/>
      <c r="F87" s="74"/>
      <c r="G87" s="74"/>
      <c r="H87" s="74"/>
      <c r="I87" s="74"/>
      <c r="J87" s="75" t="s">
        <v>167</v>
      </c>
      <c r="K87" s="72" t="s">
        <v>295</v>
      </c>
      <c r="L87" s="148"/>
      <c r="M87" s="149"/>
      <c r="N87" s="149"/>
      <c r="O87" s="150" t="s">
        <v>16</v>
      </c>
      <c r="Q87" s="148"/>
      <c r="R87" s="149"/>
      <c r="S87" s="149" t="s">
        <v>16</v>
      </c>
      <c r="T87" s="150"/>
      <c r="V87" s="148"/>
      <c r="W87" s="149"/>
      <c r="X87" s="149"/>
      <c r="Y87" s="149"/>
      <c r="Z87" s="149"/>
      <c r="AA87" s="150"/>
      <c r="AC87" s="148"/>
      <c r="AD87" s="149" t="s">
        <v>16</v>
      </c>
      <c r="AE87" s="149"/>
      <c r="AF87" s="149"/>
      <c r="AG87" s="149"/>
      <c r="AH87" s="150"/>
      <c r="AJ87" s="148"/>
      <c r="AK87" s="149"/>
      <c r="AL87" s="149"/>
      <c r="AM87" s="149" t="s">
        <v>16</v>
      </c>
      <c r="AN87" s="150"/>
    </row>
    <row r="88" spans="1:40" x14ac:dyDescent="0.25">
      <c r="A88" s="125" t="s">
        <v>172</v>
      </c>
      <c r="B88" s="69" t="s">
        <v>68</v>
      </c>
      <c r="C88" s="70"/>
      <c r="D88" s="70"/>
      <c r="E88" s="70"/>
      <c r="F88" s="70"/>
      <c r="G88" s="70"/>
      <c r="H88" s="70">
        <f>SUM(G89:G90)</f>
        <v>27</v>
      </c>
      <c r="I88" s="70"/>
      <c r="J88" s="71"/>
      <c r="K88" s="72"/>
      <c r="L88" s="148"/>
      <c r="M88" s="149"/>
      <c r="N88" s="149"/>
      <c r="O88" s="150"/>
      <c r="Q88" s="148"/>
      <c r="R88" s="149"/>
      <c r="S88" s="149"/>
      <c r="T88" s="150"/>
      <c r="V88" s="148"/>
      <c r="W88" s="149"/>
      <c r="X88" s="149"/>
      <c r="Y88" s="149"/>
      <c r="Z88" s="149"/>
      <c r="AA88" s="150"/>
      <c r="AC88" s="148"/>
      <c r="AD88" s="149"/>
      <c r="AE88" s="149"/>
      <c r="AF88" s="149"/>
      <c r="AG88" s="149"/>
      <c r="AH88" s="150"/>
      <c r="AJ88" s="148"/>
      <c r="AK88" s="149"/>
      <c r="AL88" s="149"/>
      <c r="AM88" s="149"/>
      <c r="AN88" s="150"/>
    </row>
    <row r="89" spans="1:40" x14ac:dyDescent="0.25">
      <c r="A89" s="126" t="s">
        <v>173</v>
      </c>
      <c r="B89" s="76" t="s">
        <v>170</v>
      </c>
      <c r="C89" s="74"/>
      <c r="D89" s="74"/>
      <c r="E89" s="74">
        <v>3</v>
      </c>
      <c r="F89" s="74">
        <v>9</v>
      </c>
      <c r="G89" s="74">
        <f>E89*F89</f>
        <v>27</v>
      </c>
      <c r="H89" s="74"/>
      <c r="I89" s="74"/>
      <c r="J89" s="75"/>
      <c r="K89" s="72" t="s">
        <v>295</v>
      </c>
      <c r="L89" s="148"/>
      <c r="M89" s="149" t="s">
        <v>16</v>
      </c>
      <c r="N89" s="149"/>
      <c r="O89" s="150"/>
      <c r="Q89" s="148"/>
      <c r="R89" s="149" t="s">
        <v>16</v>
      </c>
      <c r="S89" s="149"/>
      <c r="T89" s="150"/>
      <c r="V89" s="148"/>
      <c r="W89" s="149"/>
      <c r="X89" s="149"/>
      <c r="Y89" s="149"/>
      <c r="Z89" s="149"/>
      <c r="AA89" s="150"/>
      <c r="AC89" s="148"/>
      <c r="AD89" s="149" t="s">
        <v>16</v>
      </c>
      <c r="AE89" s="149"/>
      <c r="AF89" s="149"/>
      <c r="AG89" s="149"/>
      <c r="AH89" s="150"/>
      <c r="AJ89" s="148"/>
      <c r="AK89" s="149"/>
      <c r="AL89" s="149"/>
      <c r="AM89" s="149" t="s">
        <v>16</v>
      </c>
      <c r="AN89" s="150"/>
    </row>
    <row r="90" spans="1:40" x14ac:dyDescent="0.25">
      <c r="A90" s="115"/>
      <c r="B90" s="27"/>
      <c r="C90" s="28"/>
      <c r="D90" s="28"/>
      <c r="E90" s="28"/>
      <c r="F90" s="28"/>
      <c r="G90" s="28"/>
      <c r="H90" s="28"/>
      <c r="I90" s="28"/>
      <c r="J90" s="29"/>
      <c r="K90" s="60"/>
      <c r="L90" s="139"/>
      <c r="M90" s="140"/>
      <c r="N90" s="140"/>
      <c r="O90" s="141"/>
      <c r="Q90" s="139"/>
      <c r="R90" s="140"/>
      <c r="S90" s="140"/>
      <c r="T90" s="141"/>
      <c r="V90" s="139"/>
      <c r="W90" s="140"/>
      <c r="X90" s="140"/>
      <c r="Y90" s="140"/>
      <c r="Z90" s="140"/>
      <c r="AA90" s="141"/>
      <c r="AC90" s="139"/>
      <c r="AD90" s="140"/>
      <c r="AE90" s="140"/>
      <c r="AF90" s="140"/>
      <c r="AG90" s="140"/>
      <c r="AH90" s="141"/>
      <c r="AJ90" s="139"/>
      <c r="AK90" s="140"/>
      <c r="AL90" s="140"/>
      <c r="AM90" s="140"/>
      <c r="AN90" s="141"/>
    </row>
    <row r="91" spans="1:40" x14ac:dyDescent="0.25">
      <c r="A91" s="116" t="s">
        <v>174</v>
      </c>
      <c r="B91" s="31" t="s">
        <v>271</v>
      </c>
      <c r="C91" s="32"/>
      <c r="D91" s="32"/>
      <c r="E91" s="32"/>
      <c r="F91" s="32"/>
      <c r="G91" s="32"/>
      <c r="H91" s="32"/>
      <c r="I91" s="32">
        <f>H92+H96+H101</f>
        <v>174</v>
      </c>
      <c r="J91" s="33"/>
      <c r="K91" s="60"/>
      <c r="L91" s="139"/>
      <c r="M91" s="140"/>
      <c r="N91" s="140"/>
      <c r="O91" s="141"/>
      <c r="Q91" s="139"/>
      <c r="R91" s="140"/>
      <c r="S91" s="140"/>
      <c r="T91" s="141"/>
      <c r="V91" s="139"/>
      <c r="W91" s="140"/>
      <c r="X91" s="140"/>
      <c r="Y91" s="140"/>
      <c r="Z91" s="140"/>
      <c r="AA91" s="141"/>
      <c r="AC91" s="139"/>
      <c r="AD91" s="140"/>
      <c r="AE91" s="140"/>
      <c r="AF91" s="140"/>
      <c r="AG91" s="140"/>
      <c r="AH91" s="141"/>
      <c r="AJ91" s="139"/>
      <c r="AK91" s="140"/>
      <c r="AL91" s="140"/>
      <c r="AM91" s="140"/>
      <c r="AN91" s="141"/>
    </row>
    <row r="92" spans="1:40" x14ac:dyDescent="0.25">
      <c r="A92" s="127" t="s">
        <v>175</v>
      </c>
      <c r="B92" s="62" t="s">
        <v>272</v>
      </c>
      <c r="C92" s="63"/>
      <c r="D92" s="63"/>
      <c r="E92" s="63"/>
      <c r="F92" s="63"/>
      <c r="G92" s="63"/>
      <c r="H92" s="63">
        <f>SUM(G93:G95)</f>
        <v>44</v>
      </c>
      <c r="I92" s="63"/>
      <c r="J92" s="64"/>
      <c r="K92" s="65"/>
      <c r="L92" s="151"/>
      <c r="M92" s="152"/>
      <c r="N92" s="152"/>
      <c r="O92" s="153"/>
      <c r="Q92" s="151"/>
      <c r="R92" s="152"/>
      <c r="S92" s="152"/>
      <c r="T92" s="153"/>
      <c r="V92" s="151"/>
      <c r="W92" s="152"/>
      <c r="X92" s="152"/>
      <c r="Y92" s="152"/>
      <c r="Z92" s="152"/>
      <c r="AA92" s="153"/>
      <c r="AC92" s="151"/>
      <c r="AD92" s="152"/>
      <c r="AE92" s="152"/>
      <c r="AF92" s="152"/>
      <c r="AG92" s="152"/>
      <c r="AH92" s="153"/>
      <c r="AJ92" s="151"/>
      <c r="AK92" s="152"/>
      <c r="AL92" s="152"/>
      <c r="AM92" s="152"/>
      <c r="AN92" s="153"/>
    </row>
    <row r="93" spans="1:40" x14ac:dyDescent="0.25">
      <c r="A93" s="128" t="s">
        <v>176</v>
      </c>
      <c r="B93" s="66" t="s">
        <v>275</v>
      </c>
      <c r="C93" s="67"/>
      <c r="D93" s="67"/>
      <c r="E93" s="67">
        <v>2</v>
      </c>
      <c r="F93" s="67">
        <v>1</v>
      </c>
      <c r="G93" s="67">
        <f>E93*F93</f>
        <v>2</v>
      </c>
      <c r="H93" s="67"/>
      <c r="I93" s="67"/>
      <c r="J93" s="68" t="s">
        <v>177</v>
      </c>
      <c r="K93" s="65" t="s">
        <v>295</v>
      </c>
      <c r="L93" s="151"/>
      <c r="M93" s="152"/>
      <c r="N93" s="152"/>
      <c r="O93" s="153" t="s">
        <v>16</v>
      </c>
      <c r="Q93" s="151"/>
      <c r="R93" s="152" t="s">
        <v>16</v>
      </c>
      <c r="S93" s="152"/>
      <c r="T93" s="153"/>
      <c r="V93" s="151"/>
      <c r="W93" s="152"/>
      <c r="X93" s="152"/>
      <c r="Y93" s="152"/>
      <c r="Z93" s="152"/>
      <c r="AA93" s="153"/>
      <c r="AC93" s="151"/>
      <c r="AD93" s="152"/>
      <c r="AE93" s="152"/>
      <c r="AF93" s="152"/>
      <c r="AG93" s="152"/>
      <c r="AH93" s="153" t="s">
        <v>16</v>
      </c>
      <c r="AJ93" s="151"/>
      <c r="AK93" s="152" t="s">
        <v>16</v>
      </c>
      <c r="AL93" s="152"/>
      <c r="AM93" s="152"/>
      <c r="AN93" s="153"/>
    </row>
    <row r="94" spans="1:40" x14ac:dyDescent="0.25">
      <c r="A94" s="128" t="s">
        <v>179</v>
      </c>
      <c r="B94" s="66" t="s">
        <v>274</v>
      </c>
      <c r="C94" s="67"/>
      <c r="D94" s="67"/>
      <c r="E94" s="67">
        <v>1</v>
      </c>
      <c r="F94" s="67">
        <v>24</v>
      </c>
      <c r="G94" s="67">
        <f t="shared" ref="G94:G95" si="6">E94*F94</f>
        <v>24</v>
      </c>
      <c r="H94" s="67"/>
      <c r="I94" s="67"/>
      <c r="J94" s="68" t="s">
        <v>178</v>
      </c>
      <c r="K94" s="65" t="s">
        <v>295</v>
      </c>
      <c r="L94" s="151" t="s">
        <v>16</v>
      </c>
      <c r="M94" s="152"/>
      <c r="N94" s="152"/>
      <c r="O94" s="153"/>
      <c r="Q94" s="151" t="s">
        <v>16</v>
      </c>
      <c r="R94" s="152"/>
      <c r="S94" s="152"/>
      <c r="T94" s="153"/>
      <c r="V94" s="151"/>
      <c r="W94" s="152" t="s">
        <v>16</v>
      </c>
      <c r="X94" s="152"/>
      <c r="Y94" s="152"/>
      <c r="Z94" s="152"/>
      <c r="AA94" s="153"/>
      <c r="AC94" s="151"/>
      <c r="AD94" s="152"/>
      <c r="AE94" s="152"/>
      <c r="AF94" s="152"/>
      <c r="AG94" s="152"/>
      <c r="AH94" s="153" t="s">
        <v>16</v>
      </c>
      <c r="AJ94" s="151"/>
      <c r="AK94" s="152" t="s">
        <v>16</v>
      </c>
      <c r="AL94" s="152"/>
      <c r="AM94" s="152"/>
      <c r="AN94" s="153"/>
    </row>
    <row r="95" spans="1:40" x14ac:dyDescent="0.25">
      <c r="A95" s="128" t="s">
        <v>180</v>
      </c>
      <c r="B95" s="66" t="s">
        <v>273</v>
      </c>
      <c r="C95" s="67"/>
      <c r="D95" s="67"/>
      <c r="E95" s="67">
        <v>2</v>
      </c>
      <c r="F95" s="67">
        <v>9</v>
      </c>
      <c r="G95" s="67">
        <f t="shared" si="6"/>
        <v>18</v>
      </c>
      <c r="H95" s="67"/>
      <c r="I95" s="67"/>
      <c r="J95" s="68"/>
      <c r="K95" s="65" t="s">
        <v>295</v>
      </c>
      <c r="L95" s="151" t="s">
        <v>16</v>
      </c>
      <c r="M95" s="152"/>
      <c r="N95" s="152"/>
      <c r="O95" s="153"/>
      <c r="Q95" s="151" t="s">
        <v>16</v>
      </c>
      <c r="R95" s="152"/>
      <c r="S95" s="152"/>
      <c r="T95" s="153"/>
      <c r="V95" s="151"/>
      <c r="W95" s="152" t="s">
        <v>16</v>
      </c>
      <c r="X95" s="152"/>
      <c r="Y95" s="152"/>
      <c r="Z95" s="152"/>
      <c r="AA95" s="153"/>
      <c r="AC95" s="151"/>
      <c r="AD95" s="152"/>
      <c r="AE95" s="152"/>
      <c r="AF95" s="152"/>
      <c r="AG95" s="152"/>
      <c r="AH95" s="153" t="s">
        <v>16</v>
      </c>
      <c r="AJ95" s="151"/>
      <c r="AK95" s="152" t="s">
        <v>16</v>
      </c>
      <c r="AL95" s="152"/>
      <c r="AM95" s="152"/>
      <c r="AN95" s="153"/>
    </row>
    <row r="96" spans="1:40" x14ac:dyDescent="0.25">
      <c r="A96" s="127" t="s">
        <v>183</v>
      </c>
      <c r="B96" s="62" t="s">
        <v>276</v>
      </c>
      <c r="C96" s="63"/>
      <c r="D96" s="63"/>
      <c r="E96" s="63"/>
      <c r="F96" s="63"/>
      <c r="G96" s="63"/>
      <c r="H96" s="63">
        <f>SUM(G97:G100)</f>
        <v>56</v>
      </c>
      <c r="I96" s="63"/>
      <c r="J96" s="64"/>
      <c r="K96" s="65"/>
      <c r="L96" s="151"/>
      <c r="M96" s="152"/>
      <c r="N96" s="152"/>
      <c r="O96" s="153"/>
      <c r="Q96" s="151"/>
      <c r="R96" s="152"/>
      <c r="S96" s="152"/>
      <c r="T96" s="153"/>
      <c r="V96" s="151"/>
      <c r="W96" s="152"/>
      <c r="X96" s="152"/>
      <c r="Y96" s="152"/>
      <c r="Z96" s="152"/>
      <c r="AA96" s="153"/>
      <c r="AC96" s="151"/>
      <c r="AD96" s="152"/>
      <c r="AE96" s="152"/>
      <c r="AF96" s="152"/>
      <c r="AG96" s="152"/>
      <c r="AH96" s="153"/>
      <c r="AJ96" s="151"/>
      <c r="AK96" s="152"/>
      <c r="AL96" s="152"/>
      <c r="AM96" s="152"/>
      <c r="AN96" s="153"/>
    </row>
    <row r="97" spans="1:40" x14ac:dyDescent="0.25">
      <c r="A97" s="128" t="s">
        <v>184</v>
      </c>
      <c r="B97" s="66" t="s">
        <v>279</v>
      </c>
      <c r="C97" s="67"/>
      <c r="D97" s="67"/>
      <c r="E97" s="67">
        <v>2</v>
      </c>
      <c r="F97" s="67">
        <v>1</v>
      </c>
      <c r="G97" s="67">
        <f>E97*F97</f>
        <v>2</v>
      </c>
      <c r="H97" s="67"/>
      <c r="I97" s="67"/>
      <c r="J97" s="68" t="s">
        <v>177</v>
      </c>
      <c r="K97" s="65" t="s">
        <v>295</v>
      </c>
      <c r="L97" s="151"/>
      <c r="M97" s="152"/>
      <c r="N97" s="152"/>
      <c r="O97" s="153" t="s">
        <v>16</v>
      </c>
      <c r="Q97" s="151"/>
      <c r="R97" s="152" t="s">
        <v>16</v>
      </c>
      <c r="S97" s="152"/>
      <c r="T97" s="153"/>
      <c r="V97" s="151"/>
      <c r="W97" s="152"/>
      <c r="X97" s="152"/>
      <c r="Y97" s="152"/>
      <c r="Z97" s="152"/>
      <c r="AA97" s="153"/>
      <c r="AC97" s="151"/>
      <c r="AD97" s="152"/>
      <c r="AE97" s="152"/>
      <c r="AF97" s="152"/>
      <c r="AG97" s="152"/>
      <c r="AH97" s="153" t="s">
        <v>16</v>
      </c>
      <c r="AJ97" s="151"/>
      <c r="AK97" s="152" t="s">
        <v>16</v>
      </c>
      <c r="AL97" s="152"/>
      <c r="AM97" s="152"/>
      <c r="AN97" s="153"/>
    </row>
    <row r="98" spans="1:40" x14ac:dyDescent="0.25">
      <c r="A98" s="128" t="s">
        <v>185</v>
      </c>
      <c r="B98" s="66" t="s">
        <v>278</v>
      </c>
      <c r="C98" s="67"/>
      <c r="D98" s="67"/>
      <c r="E98" s="67">
        <v>1</v>
      </c>
      <c r="F98" s="67">
        <v>24</v>
      </c>
      <c r="G98" s="67">
        <f t="shared" ref="G98:G100" si="7">E98*F98</f>
        <v>24</v>
      </c>
      <c r="H98" s="67"/>
      <c r="I98" s="67"/>
      <c r="J98" s="68" t="s">
        <v>178</v>
      </c>
      <c r="K98" s="65" t="s">
        <v>295</v>
      </c>
      <c r="L98" s="151" t="s">
        <v>16</v>
      </c>
      <c r="M98" s="152"/>
      <c r="N98" s="152"/>
      <c r="O98" s="153"/>
      <c r="Q98" s="151" t="s">
        <v>16</v>
      </c>
      <c r="R98" s="152"/>
      <c r="S98" s="152"/>
      <c r="T98" s="153"/>
      <c r="V98" s="151"/>
      <c r="W98" s="152" t="s">
        <v>16</v>
      </c>
      <c r="X98" s="152"/>
      <c r="Y98" s="152"/>
      <c r="Z98" s="152"/>
      <c r="AA98" s="153"/>
      <c r="AC98" s="151"/>
      <c r="AD98" s="152"/>
      <c r="AE98" s="152"/>
      <c r="AF98" s="152"/>
      <c r="AG98" s="152"/>
      <c r="AH98" s="153" t="s">
        <v>16</v>
      </c>
      <c r="AJ98" s="151"/>
      <c r="AK98" s="152" t="s">
        <v>16</v>
      </c>
      <c r="AL98" s="152"/>
      <c r="AM98" s="152"/>
      <c r="AN98" s="153"/>
    </row>
    <row r="99" spans="1:40" x14ac:dyDescent="0.25">
      <c r="A99" s="128" t="s">
        <v>186</v>
      </c>
      <c r="B99" s="66" t="s">
        <v>277</v>
      </c>
      <c r="C99" s="67"/>
      <c r="D99" s="67"/>
      <c r="E99" s="67">
        <v>2</v>
      </c>
      <c r="F99" s="67">
        <v>9</v>
      </c>
      <c r="G99" s="67">
        <f t="shared" si="7"/>
        <v>18</v>
      </c>
      <c r="H99" s="67"/>
      <c r="I99" s="67"/>
      <c r="J99" s="68"/>
      <c r="K99" s="65" t="s">
        <v>295</v>
      </c>
      <c r="L99" s="151" t="s">
        <v>16</v>
      </c>
      <c r="M99" s="152"/>
      <c r="N99" s="152"/>
      <c r="O99" s="153"/>
      <c r="Q99" s="151" t="s">
        <v>16</v>
      </c>
      <c r="R99" s="152"/>
      <c r="S99" s="152"/>
      <c r="T99" s="153"/>
      <c r="V99" s="151"/>
      <c r="W99" s="152" t="s">
        <v>16</v>
      </c>
      <c r="X99" s="152"/>
      <c r="Y99" s="152"/>
      <c r="Z99" s="152"/>
      <c r="AA99" s="153"/>
      <c r="AC99" s="151"/>
      <c r="AD99" s="152"/>
      <c r="AE99" s="152"/>
      <c r="AF99" s="152"/>
      <c r="AG99" s="152"/>
      <c r="AH99" s="153" t="s">
        <v>16</v>
      </c>
      <c r="AJ99" s="151"/>
      <c r="AK99" s="152" t="s">
        <v>16</v>
      </c>
      <c r="AL99" s="152"/>
      <c r="AM99" s="152"/>
      <c r="AN99" s="153"/>
    </row>
    <row r="100" spans="1:40" x14ac:dyDescent="0.25">
      <c r="A100" s="128" t="s">
        <v>187</v>
      </c>
      <c r="B100" s="66" t="s">
        <v>285</v>
      </c>
      <c r="C100" s="67"/>
      <c r="D100" s="67"/>
      <c r="E100" s="67">
        <v>1</v>
      </c>
      <c r="F100" s="67">
        <v>12</v>
      </c>
      <c r="G100" s="67">
        <f t="shared" si="7"/>
        <v>12</v>
      </c>
      <c r="H100" s="67"/>
      <c r="I100" s="67"/>
      <c r="J100" s="68" t="s">
        <v>182</v>
      </c>
      <c r="K100" s="65" t="s">
        <v>295</v>
      </c>
      <c r="L100" s="151"/>
      <c r="M100" s="152"/>
      <c r="N100" s="152"/>
      <c r="O100" s="153" t="s">
        <v>16</v>
      </c>
      <c r="Q100" s="151"/>
      <c r="R100" s="152"/>
      <c r="S100" s="152"/>
      <c r="T100" s="153" t="s">
        <v>16</v>
      </c>
      <c r="V100" s="151"/>
      <c r="W100" s="152"/>
      <c r="X100" s="152"/>
      <c r="Y100" s="152"/>
      <c r="Z100" s="152"/>
      <c r="AA100" s="153"/>
      <c r="AC100" s="151"/>
      <c r="AD100" s="152"/>
      <c r="AE100" s="152"/>
      <c r="AF100" s="152"/>
      <c r="AG100" s="152"/>
      <c r="AH100" s="153"/>
      <c r="AJ100" s="151" t="s">
        <v>16</v>
      </c>
      <c r="AK100" s="152"/>
      <c r="AL100" s="152"/>
      <c r="AM100" s="152"/>
      <c r="AN100" s="153"/>
    </row>
    <row r="101" spans="1:40" x14ac:dyDescent="0.25">
      <c r="A101" s="127" t="s">
        <v>188</v>
      </c>
      <c r="B101" s="62" t="s">
        <v>281</v>
      </c>
      <c r="C101" s="63"/>
      <c r="D101" s="63"/>
      <c r="E101" s="63"/>
      <c r="F101" s="63"/>
      <c r="G101" s="63"/>
      <c r="H101" s="63">
        <f>SUM(G102:G106)</f>
        <v>74</v>
      </c>
      <c r="I101" s="63"/>
      <c r="J101" s="64"/>
      <c r="K101" s="65"/>
      <c r="L101" s="151"/>
      <c r="M101" s="152"/>
      <c r="N101" s="152"/>
      <c r="O101" s="153"/>
      <c r="Q101" s="151"/>
      <c r="R101" s="152"/>
      <c r="S101" s="152"/>
      <c r="T101" s="153"/>
      <c r="V101" s="151"/>
      <c r="W101" s="152"/>
      <c r="X101" s="152"/>
      <c r="Y101" s="152"/>
      <c r="Z101" s="152"/>
      <c r="AA101" s="153"/>
      <c r="AC101" s="151"/>
      <c r="AD101" s="152"/>
      <c r="AE101" s="152"/>
      <c r="AF101" s="152"/>
      <c r="AG101" s="152"/>
      <c r="AH101" s="153"/>
      <c r="AJ101" s="151"/>
      <c r="AK101" s="152"/>
      <c r="AL101" s="152"/>
      <c r="AM101" s="152"/>
      <c r="AN101" s="153"/>
    </row>
    <row r="102" spans="1:40" x14ac:dyDescent="0.25">
      <c r="A102" s="128" t="s">
        <v>280</v>
      </c>
      <c r="B102" s="66" t="s">
        <v>287</v>
      </c>
      <c r="C102" s="67"/>
      <c r="D102" s="67"/>
      <c r="E102" s="67">
        <v>1</v>
      </c>
      <c r="F102" s="67">
        <v>1</v>
      </c>
      <c r="G102" s="67">
        <f>E102*F102</f>
        <v>1</v>
      </c>
      <c r="H102" s="67"/>
      <c r="I102" s="67"/>
      <c r="J102" s="68"/>
      <c r="K102" s="65" t="s">
        <v>295</v>
      </c>
      <c r="L102" s="151"/>
      <c r="M102" s="152"/>
      <c r="N102" s="152"/>
      <c r="O102" s="153" t="s">
        <v>16</v>
      </c>
      <c r="Q102" s="151"/>
      <c r="R102" s="152" t="s">
        <v>16</v>
      </c>
      <c r="S102" s="152"/>
      <c r="T102" s="153"/>
      <c r="V102" s="151"/>
      <c r="W102" s="152"/>
      <c r="X102" s="152"/>
      <c r="Y102" s="152"/>
      <c r="Z102" s="152"/>
      <c r="AA102" s="153"/>
      <c r="AC102" s="151"/>
      <c r="AD102" s="152"/>
      <c r="AE102" s="152"/>
      <c r="AF102" s="152"/>
      <c r="AG102" s="152"/>
      <c r="AH102" s="153" t="s">
        <v>16</v>
      </c>
      <c r="AJ102" s="151"/>
      <c r="AK102" s="152" t="s">
        <v>16</v>
      </c>
      <c r="AL102" s="152"/>
      <c r="AM102" s="152"/>
      <c r="AN102" s="153"/>
    </row>
    <row r="103" spans="1:40" x14ac:dyDescent="0.25">
      <c r="A103" s="128" t="s">
        <v>189</v>
      </c>
      <c r="B103" s="66" t="s">
        <v>327</v>
      </c>
      <c r="C103" s="67"/>
      <c r="D103" s="67"/>
      <c r="E103" s="67">
        <v>1</v>
      </c>
      <c r="F103" s="67">
        <v>24</v>
      </c>
      <c r="G103" s="67">
        <f t="shared" ref="G103:G106" si="8">E103*F103</f>
        <v>24</v>
      </c>
      <c r="H103" s="67"/>
      <c r="I103" s="67"/>
      <c r="J103" s="68"/>
      <c r="K103" s="65" t="s">
        <v>295</v>
      </c>
      <c r="L103" s="151" t="s">
        <v>16</v>
      </c>
      <c r="M103" s="152"/>
      <c r="N103" s="152"/>
      <c r="O103" s="153"/>
      <c r="Q103" s="151" t="s">
        <v>16</v>
      </c>
      <c r="R103" s="152"/>
      <c r="S103" s="152"/>
      <c r="T103" s="153"/>
      <c r="V103" s="151"/>
      <c r="W103" s="152" t="s">
        <v>16</v>
      </c>
      <c r="X103" s="152"/>
      <c r="Y103" s="152"/>
      <c r="Z103" s="152"/>
      <c r="AA103" s="153"/>
      <c r="AC103" s="151"/>
      <c r="AD103" s="152"/>
      <c r="AE103" s="152"/>
      <c r="AF103" s="152"/>
      <c r="AG103" s="152"/>
      <c r="AH103" s="153" t="s">
        <v>16</v>
      </c>
      <c r="AJ103" s="151" t="s">
        <v>16</v>
      </c>
      <c r="AK103" s="152"/>
      <c r="AL103" s="152"/>
      <c r="AM103" s="152"/>
      <c r="AN103" s="153"/>
    </row>
    <row r="104" spans="1:40" x14ac:dyDescent="0.25">
      <c r="A104" s="128" t="s">
        <v>190</v>
      </c>
      <c r="B104" s="66" t="s">
        <v>328</v>
      </c>
      <c r="C104" s="67"/>
      <c r="D104" s="67"/>
      <c r="E104" s="67">
        <v>1</v>
      </c>
      <c r="F104" s="67">
        <v>9</v>
      </c>
      <c r="G104" s="67">
        <f t="shared" si="8"/>
        <v>9</v>
      </c>
      <c r="H104" s="67"/>
      <c r="I104" s="67"/>
      <c r="J104" s="68"/>
      <c r="K104" s="65" t="s">
        <v>295</v>
      </c>
      <c r="L104" s="151" t="s">
        <v>16</v>
      </c>
      <c r="M104" s="152"/>
      <c r="N104" s="152"/>
      <c r="O104" s="153"/>
      <c r="Q104" s="151"/>
      <c r="R104" s="152" t="s">
        <v>16</v>
      </c>
      <c r="S104" s="152"/>
      <c r="T104" s="153"/>
      <c r="V104" s="151"/>
      <c r="W104" s="152" t="s">
        <v>16</v>
      </c>
      <c r="X104" s="152"/>
      <c r="Y104" s="152"/>
      <c r="Z104" s="152"/>
      <c r="AA104" s="153"/>
      <c r="AC104" s="151"/>
      <c r="AD104" s="152"/>
      <c r="AE104" s="152"/>
      <c r="AF104" s="152"/>
      <c r="AG104" s="152"/>
      <c r="AH104" s="153" t="s">
        <v>16</v>
      </c>
      <c r="AJ104" s="151"/>
      <c r="AK104" s="152" t="s">
        <v>16</v>
      </c>
      <c r="AL104" s="152"/>
      <c r="AM104" s="152"/>
      <c r="AN104" s="153"/>
    </row>
    <row r="105" spans="1:40" x14ac:dyDescent="0.25">
      <c r="A105" s="128" t="s">
        <v>191</v>
      </c>
      <c r="B105" s="66" t="s">
        <v>284</v>
      </c>
      <c r="C105" s="67"/>
      <c r="D105" s="67"/>
      <c r="E105" s="67">
        <v>1</v>
      </c>
      <c r="F105" s="67">
        <v>16</v>
      </c>
      <c r="G105" s="67">
        <f t="shared" si="8"/>
        <v>16</v>
      </c>
      <c r="H105" s="67"/>
      <c r="I105" s="67"/>
      <c r="J105" s="68"/>
      <c r="K105" s="65" t="s">
        <v>295</v>
      </c>
      <c r="L105" s="151" t="s">
        <v>16</v>
      </c>
      <c r="M105" s="152"/>
      <c r="N105" s="152"/>
      <c r="O105" s="153"/>
      <c r="Q105" s="151"/>
      <c r="R105" s="152" t="s">
        <v>16</v>
      </c>
      <c r="S105" s="152"/>
      <c r="T105" s="153"/>
      <c r="V105" s="151"/>
      <c r="W105" s="152" t="s">
        <v>16</v>
      </c>
      <c r="X105" s="152"/>
      <c r="Y105" s="152"/>
      <c r="Z105" s="152"/>
      <c r="AA105" s="153"/>
      <c r="AC105" s="151"/>
      <c r="AD105" s="152"/>
      <c r="AE105" s="152"/>
      <c r="AF105" s="152"/>
      <c r="AG105" s="152"/>
      <c r="AH105" s="153" t="s">
        <v>16</v>
      </c>
      <c r="AJ105" s="151"/>
      <c r="AK105" s="152" t="s">
        <v>16</v>
      </c>
      <c r="AL105" s="152"/>
      <c r="AM105" s="152"/>
      <c r="AN105" s="153"/>
    </row>
    <row r="106" spans="1:40" x14ac:dyDescent="0.25">
      <c r="A106" s="128" t="s">
        <v>193</v>
      </c>
      <c r="B106" s="66" t="s">
        <v>327</v>
      </c>
      <c r="C106" s="67"/>
      <c r="D106" s="67"/>
      <c r="E106" s="67">
        <v>1</v>
      </c>
      <c r="F106" s="67">
        <v>24</v>
      </c>
      <c r="G106" s="67">
        <f t="shared" si="8"/>
        <v>24</v>
      </c>
      <c r="H106" s="67"/>
      <c r="I106" s="67"/>
      <c r="J106" s="68"/>
      <c r="K106" s="65" t="s">
        <v>295</v>
      </c>
      <c r="L106" s="151" t="s">
        <v>16</v>
      </c>
      <c r="M106" s="152"/>
      <c r="N106" s="152"/>
      <c r="O106" s="153"/>
      <c r="Q106" s="151" t="s">
        <v>16</v>
      </c>
      <c r="R106" s="152"/>
      <c r="S106" s="152"/>
      <c r="T106" s="153"/>
      <c r="V106" s="151"/>
      <c r="W106" s="152" t="s">
        <v>16</v>
      </c>
      <c r="X106" s="152"/>
      <c r="Y106" s="152"/>
      <c r="Z106" s="152"/>
      <c r="AA106" s="153"/>
      <c r="AC106" s="151"/>
      <c r="AD106" s="152"/>
      <c r="AE106" s="152"/>
      <c r="AF106" s="152"/>
      <c r="AG106" s="152"/>
      <c r="AH106" s="153" t="s">
        <v>16</v>
      </c>
      <c r="AJ106" s="151" t="s">
        <v>16</v>
      </c>
      <c r="AK106" s="152"/>
      <c r="AL106" s="152"/>
      <c r="AM106" s="152"/>
      <c r="AN106" s="153"/>
    </row>
    <row r="107" spans="1:40" x14ac:dyDescent="0.25">
      <c r="A107" s="129"/>
      <c r="B107" s="130"/>
      <c r="C107" s="131"/>
      <c r="D107" s="131"/>
      <c r="E107" s="131"/>
      <c r="F107" s="131"/>
      <c r="G107" s="131"/>
      <c r="H107" s="131"/>
      <c r="I107" s="131"/>
      <c r="J107" s="132"/>
      <c r="K107" s="61"/>
      <c r="L107" s="154"/>
      <c r="M107" s="155"/>
      <c r="N107" s="155"/>
      <c r="O107" s="156"/>
      <c r="Q107" s="154"/>
      <c r="R107" s="155"/>
      <c r="S107" s="155"/>
      <c r="T107" s="156"/>
      <c r="V107" s="154"/>
      <c r="W107" s="155"/>
      <c r="X107" s="155"/>
      <c r="Y107" s="155"/>
      <c r="Z107" s="155"/>
      <c r="AA107" s="156"/>
      <c r="AC107" s="154"/>
      <c r="AD107" s="155"/>
      <c r="AE107" s="155"/>
      <c r="AF107" s="155"/>
      <c r="AG107" s="155"/>
      <c r="AH107" s="156"/>
      <c r="AJ107" s="154"/>
      <c r="AK107" s="155"/>
      <c r="AL107" s="155"/>
      <c r="AM107" s="155"/>
      <c r="AN107" s="156"/>
    </row>
  </sheetData>
  <mergeCells count="5">
    <mergeCell ref="Q4:T4"/>
    <mergeCell ref="L4:O4"/>
    <mergeCell ref="V4:Y4"/>
    <mergeCell ref="AC4:AH4"/>
    <mergeCell ref="AJ4:AK4"/>
  </mergeCells>
  <phoneticPr fontId="13" type="noConversion"/>
  <pageMargins left="0.2348611111111111" right="0.7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0"/>
  <sheetViews>
    <sheetView topLeftCell="D1" workbookViewId="0">
      <selection activeCell="G28" sqref="G28"/>
    </sheetView>
    <sheetView workbookViewId="1"/>
  </sheetViews>
  <sheetFormatPr defaultColWidth="8.85546875" defaultRowHeight="15" x14ac:dyDescent="0.25"/>
  <cols>
    <col min="1" max="1" width="34.28515625" customWidth="1"/>
    <col min="6" max="6" width="9.7109375" customWidth="1"/>
    <col min="7" max="7" width="23.42578125" customWidth="1"/>
  </cols>
  <sheetData>
    <row r="3" spans="1:12" x14ac:dyDescent="0.25">
      <c r="A3" t="s">
        <v>146</v>
      </c>
    </row>
    <row r="4" spans="1:12" ht="15.75" thickBot="1" x14ac:dyDescent="0.3"/>
    <row r="5" spans="1:12" x14ac:dyDescent="0.25">
      <c r="A5" s="18" t="s">
        <v>147</v>
      </c>
      <c r="B5" s="8"/>
      <c r="C5" s="8"/>
      <c r="D5" s="8"/>
      <c r="E5" s="8"/>
      <c r="F5" s="9"/>
      <c r="G5" s="7" t="s">
        <v>157</v>
      </c>
      <c r="H5" s="8"/>
      <c r="I5" s="8"/>
      <c r="J5" s="8"/>
      <c r="K5" s="8"/>
      <c r="L5" s="9"/>
    </row>
    <row r="6" spans="1:12" x14ac:dyDescent="0.25">
      <c r="A6" s="10" t="s">
        <v>148</v>
      </c>
      <c r="B6">
        <v>176</v>
      </c>
      <c r="F6" s="11"/>
      <c r="G6" s="10" t="s">
        <v>148</v>
      </c>
      <c r="H6">
        <v>176</v>
      </c>
      <c r="L6" s="11"/>
    </row>
    <row r="7" spans="1:12" x14ac:dyDescent="0.25">
      <c r="A7" s="10"/>
      <c r="F7" s="11"/>
      <c r="G7" s="10"/>
      <c r="L7" s="11"/>
    </row>
    <row r="8" spans="1:12" x14ac:dyDescent="0.25">
      <c r="A8" s="10"/>
      <c r="B8" s="12" t="s">
        <v>150</v>
      </c>
      <c r="C8" t="s">
        <v>151</v>
      </c>
      <c r="D8" s="13" t="s">
        <v>152</v>
      </c>
      <c r="E8" t="s">
        <v>153</v>
      </c>
      <c r="F8" s="11"/>
      <c r="G8" s="10"/>
      <c r="H8" s="12" t="s">
        <v>150</v>
      </c>
      <c r="I8" t="s">
        <v>161</v>
      </c>
      <c r="J8" s="13" t="s">
        <v>159</v>
      </c>
      <c r="K8" t="s">
        <v>160</v>
      </c>
      <c r="L8" s="11"/>
    </row>
    <row r="9" spans="1:12" x14ac:dyDescent="0.25">
      <c r="A9" s="10" t="s">
        <v>149</v>
      </c>
      <c r="B9">
        <f>B6-100</f>
        <v>76</v>
      </c>
      <c r="C9">
        <f>B9*0.4</f>
        <v>30.400000000000002</v>
      </c>
      <c r="D9">
        <f>C9/8</f>
        <v>3.8000000000000003</v>
      </c>
      <c r="E9">
        <f>CEILING(D9,1)</f>
        <v>4</v>
      </c>
      <c r="F9" s="14">
        <f>E9*8</f>
        <v>32</v>
      </c>
      <c r="G9" s="10" t="s">
        <v>149</v>
      </c>
      <c r="H9">
        <f>H6-100</f>
        <v>76</v>
      </c>
      <c r="I9">
        <f>H9*0.2</f>
        <v>15.200000000000001</v>
      </c>
      <c r="J9">
        <f>I9/4</f>
        <v>3.8000000000000003</v>
      </c>
      <c r="K9">
        <f>CEILING(J9,1)</f>
        <v>4</v>
      </c>
      <c r="L9" s="14">
        <f>K9*4</f>
        <v>16</v>
      </c>
    </row>
    <row r="10" spans="1:12" x14ac:dyDescent="0.25">
      <c r="A10" s="10"/>
      <c r="F10" s="11"/>
      <c r="G10" s="10"/>
      <c r="L10" s="11"/>
    </row>
    <row r="11" spans="1:12" x14ac:dyDescent="0.25">
      <c r="A11" s="10" t="s">
        <v>154</v>
      </c>
      <c r="B11">
        <f>40+F9</f>
        <v>72</v>
      </c>
      <c r="F11" s="11"/>
      <c r="G11" s="10" t="s">
        <v>158</v>
      </c>
      <c r="H11">
        <f>20+L9</f>
        <v>36</v>
      </c>
      <c r="L11" s="11"/>
    </row>
    <row r="12" spans="1:12" ht="15.75" thickBot="1" x14ac:dyDescent="0.3">
      <c r="A12" s="10"/>
      <c r="F12" s="11"/>
      <c r="G12" s="15"/>
      <c r="H12" s="16"/>
      <c r="I12" s="16"/>
      <c r="J12" s="16"/>
      <c r="K12" s="16"/>
      <c r="L12" s="17"/>
    </row>
    <row r="13" spans="1:12" x14ac:dyDescent="0.25">
      <c r="A13" s="7"/>
      <c r="B13" s="8"/>
      <c r="C13" s="8"/>
      <c r="D13" s="8"/>
      <c r="E13" s="8"/>
      <c r="F13" s="9"/>
      <c r="G13" s="7" t="s">
        <v>157</v>
      </c>
      <c r="H13" s="8"/>
      <c r="I13" s="8"/>
      <c r="J13" s="8"/>
      <c r="K13" s="8"/>
      <c r="L13" s="9"/>
    </row>
    <row r="14" spans="1:12" x14ac:dyDescent="0.25">
      <c r="A14" s="19" t="s">
        <v>147</v>
      </c>
      <c r="F14" s="11"/>
      <c r="G14" s="10"/>
      <c r="L14" s="11"/>
    </row>
    <row r="15" spans="1:12" x14ac:dyDescent="0.25">
      <c r="A15" s="10" t="s">
        <v>148</v>
      </c>
      <c r="B15">
        <v>225</v>
      </c>
      <c r="F15" s="11"/>
      <c r="G15" s="10" t="s">
        <v>148</v>
      </c>
      <c r="H15">
        <v>225</v>
      </c>
      <c r="L15" s="11"/>
    </row>
    <row r="16" spans="1:12" x14ac:dyDescent="0.25">
      <c r="A16" s="10"/>
      <c r="F16" s="11"/>
      <c r="G16" s="10"/>
      <c r="L16" s="11"/>
    </row>
    <row r="17" spans="1:12" x14ac:dyDescent="0.25">
      <c r="A17" s="10"/>
      <c r="B17" s="12" t="s">
        <v>150</v>
      </c>
      <c r="C17" t="s">
        <v>151</v>
      </c>
      <c r="D17" s="13" t="s">
        <v>152</v>
      </c>
      <c r="E17" t="s">
        <v>153</v>
      </c>
      <c r="F17" s="11"/>
      <c r="G17" s="10"/>
      <c r="H17" s="12" t="s">
        <v>150</v>
      </c>
      <c r="I17" t="s">
        <v>161</v>
      </c>
      <c r="J17" s="13" t="s">
        <v>159</v>
      </c>
      <c r="K17" t="s">
        <v>160</v>
      </c>
      <c r="L17" s="11"/>
    </row>
    <row r="18" spans="1:12" x14ac:dyDescent="0.25">
      <c r="A18" s="10" t="s">
        <v>149</v>
      </c>
      <c r="B18">
        <f>B15-100</f>
        <v>125</v>
      </c>
      <c r="C18">
        <f>B18*0.4</f>
        <v>50</v>
      </c>
      <c r="D18">
        <f>C18/8</f>
        <v>6.25</v>
      </c>
      <c r="E18">
        <f>CEILING(D18,1)</f>
        <v>7</v>
      </c>
      <c r="F18" s="14">
        <f>E18*8</f>
        <v>56</v>
      </c>
      <c r="G18" s="10" t="s">
        <v>149</v>
      </c>
      <c r="H18">
        <f>H15-100</f>
        <v>125</v>
      </c>
      <c r="I18">
        <f>H18*0.2</f>
        <v>25</v>
      </c>
      <c r="J18">
        <f>I18/4</f>
        <v>6.25</v>
      </c>
      <c r="K18">
        <f>CEILING(J18,1)</f>
        <v>7</v>
      </c>
      <c r="L18" s="14">
        <f>K18*4</f>
        <v>28</v>
      </c>
    </row>
    <row r="19" spans="1:12" x14ac:dyDescent="0.25">
      <c r="A19" s="10"/>
      <c r="F19" s="11"/>
      <c r="G19" s="10"/>
      <c r="L19" s="11"/>
    </row>
    <row r="20" spans="1:12" ht="15.75" thickBot="1" x14ac:dyDescent="0.3">
      <c r="A20" s="15" t="s">
        <v>154</v>
      </c>
      <c r="B20" s="16">
        <f>40+F18</f>
        <v>96</v>
      </c>
      <c r="C20" s="16"/>
      <c r="D20" s="16"/>
      <c r="E20" s="16"/>
      <c r="F20" s="17"/>
      <c r="G20" s="15" t="s">
        <v>154</v>
      </c>
      <c r="H20" s="16">
        <f>20+L18</f>
        <v>48</v>
      </c>
      <c r="I20" s="16"/>
      <c r="J20" s="16"/>
      <c r="K20" s="16"/>
      <c r="L20" s="1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989C1477374E4E86ED5BADF726D0F1" ma:contentTypeVersion="0" ma:contentTypeDescription="Create a new document." ma:contentTypeScope="" ma:versionID="8d9af1d03aa773e81d9c4ef53893810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51C796-2FE1-41FB-A665-59B21D10A1A9}"/>
</file>

<file path=customXml/itemProps2.xml><?xml version="1.0" encoding="utf-8"?>
<ds:datastoreItem xmlns:ds="http://schemas.openxmlformats.org/officeDocument/2006/customXml" ds:itemID="{6C913A0D-D9A1-429E-A57B-66C93E67D152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53676F-D9F2-4441-8A9F-21E45BDDAE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Ruimtestaat</vt:lpstr>
      <vt:lpstr>Mee met Uitvraag</vt:lpstr>
      <vt:lpstr>Berekening aanv voorz</vt:lpstr>
      <vt:lpstr>'Mee met Uitvraag'!Afdrukbereik</vt:lpstr>
      <vt:lpstr>Ruimtestaat!Afdrukbereik</vt:lpstr>
      <vt:lpstr>Ruimtestaat!Afdruktitels</vt:lpstr>
    </vt:vector>
  </TitlesOfParts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CLAS VGM (AJ)</dc:creator>
  <cp:lastModifiedBy>Loesink, Ton</cp:lastModifiedBy>
  <cp:lastPrinted>2022-08-03T15:33:37Z</cp:lastPrinted>
  <dcterms:created xsi:type="dcterms:W3CDTF">2020-02-17T06:36:06Z</dcterms:created>
  <dcterms:modified xsi:type="dcterms:W3CDTF">2022-11-17T08:30:56Z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0x0101000F989C1477374E4E86ED5BADF726D0F1</vt:lpwstr>
  </property>
  <property fmtid="{D5CDD505-2E9C-101B-9397-08002B2CF9AE}" pid="3" name="IsMyDocuments">
    <vt:bool>true</vt:bool>
  </property>
</Properties>
</file>