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erman\Dropbox (Energie Makelaar)\Kantoor\Klanten-EJM\De Gezamenlijke Waterbedrijven\Offertes\Aanbestedingen\Elektriciteit\Aanbesteding E 2024-2025\Concept stukken\"/>
    </mc:Choice>
  </mc:AlternateContent>
  <xr:revisionPtr revIDLastSave="9" documentId="13_ncr:1_{33FA0D18-F1CC-4AAE-B0F6-06E1F2CE19C4}" xr6:coauthVersionLast="47" xr6:coauthVersionMax="47" xr10:uidLastSave="{9312F322-FEB3-4F99-95D7-CDF7131846F9}"/>
  <bookViews>
    <workbookView xWindow="-120" yWindow="-120" windowWidth="29040" windowHeight="15840" xr2:uid="{00000000-000D-0000-FFFF-FFFF00000000}"/>
  </bookViews>
  <sheets>
    <sheet name="prijzenblad" sheetId="2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2" i="2" l="1"/>
  <c r="H54" i="2"/>
  <c r="H50" i="2"/>
  <c r="H53" i="2"/>
  <c r="F10" i="2"/>
  <c r="F9" i="2"/>
  <c r="F13" i="2" s="1"/>
  <c r="F35" i="2" s="1"/>
  <c r="D12" i="2"/>
  <c r="D9" i="2"/>
  <c r="D13" i="2" s="1"/>
  <c r="D35" i="2" s="1"/>
  <c r="F12" i="2"/>
  <c r="H12" i="2" l="1"/>
  <c r="H10" i="2"/>
  <c r="H33" i="2" l="1"/>
  <c r="H35" i="2"/>
  <c r="F21" i="2"/>
  <c r="F22" i="2"/>
  <c r="F23" i="2"/>
  <c r="F24" i="2"/>
  <c r="F25" i="2"/>
  <c r="F26" i="2"/>
  <c r="F27" i="2"/>
  <c r="F28" i="2"/>
  <c r="F29" i="2"/>
  <c r="F30" i="2"/>
  <c r="D30" i="2"/>
  <c r="D28" i="2"/>
  <c r="D24" i="2"/>
  <c r="D26" i="2"/>
  <c r="H26" i="2" s="1"/>
  <c r="D22" i="2"/>
  <c r="D25" i="2"/>
  <c r="D23" i="2"/>
  <c r="D27" i="2"/>
  <c r="D29" i="2"/>
  <c r="D21" i="2"/>
  <c r="H27" i="2" l="1"/>
  <c r="F31" i="2"/>
  <c r="D31" i="2"/>
  <c r="H28" i="2"/>
  <c r="H30" i="2"/>
  <c r="H23" i="2"/>
  <c r="D11" i="2"/>
  <c r="H29" i="2"/>
  <c r="H22" i="2"/>
  <c r="F11" i="2"/>
  <c r="H24" i="2"/>
  <c r="H21" i="2"/>
  <c r="H25" i="2"/>
  <c r="H9" i="2"/>
  <c r="H11" i="2" l="1"/>
  <c r="H37" i="2"/>
  <c r="H13" i="2"/>
  <c r="G15" i="2"/>
  <c r="H15" i="2" s="1"/>
  <c r="H56" i="2" l="1"/>
  <c r="H55" i="2"/>
  <c r="H16" i="2" l="1"/>
  <c r="H57" i="2"/>
  <c r="H49" i="2"/>
  <c r="H58" i="2" l="1"/>
  <c r="H61" i="2" s="1"/>
  <c r="H40" i="2" l="1"/>
</calcChain>
</file>

<file path=xl/sharedStrings.xml><?xml version="1.0" encoding="utf-8"?>
<sst xmlns="http://schemas.openxmlformats.org/spreadsheetml/2006/main" count="100" uniqueCount="78">
  <si>
    <t>Invulformulier Prijzen en Services  (Bijlage 4)</t>
  </si>
  <si>
    <t>Programma Verantwoordelijkheid, Levering en Teruglevering 
van elektriciteit en diensten ten behoeve van 
De Gezamenlijke Waterbedrijven</t>
  </si>
  <si>
    <t>Kenmerk: 409537</t>
  </si>
  <si>
    <t>NB: U dient minimaal in te schrijven voor één prijsmethodiek, inschrijving op beide methodieken is toegestaan. Bij gelijk aantal punten zal Opdrachtgever gunnen o.b.v. prijsmethodiek 2</t>
  </si>
  <si>
    <t>Prijsmethodiek 1</t>
  </si>
  <si>
    <t>Volume t.b.v. weging</t>
  </si>
  <si>
    <t>Fee 2024</t>
  </si>
  <si>
    <t>Fee 2025</t>
  </si>
  <si>
    <t>Totaal fee 2024 en 2025</t>
  </si>
  <si>
    <t>Contractvolumes 2024-2025</t>
  </si>
  <si>
    <t>Levering normaal 2024</t>
  </si>
  <si>
    <t>Levering laag 2024</t>
  </si>
  <si>
    <t>Teruglevering normaal 2024</t>
  </si>
  <si>
    <t>Teruglevering laag 2024</t>
  </si>
  <si>
    <t>Levering normaal 2025</t>
  </si>
  <si>
    <t>Levering laag 2025</t>
  </si>
  <si>
    <t>Teruglevering normaal 2025</t>
  </si>
  <si>
    <t>Teruglevering laag 2025</t>
  </si>
  <si>
    <t>2024 [MWh]</t>
  </si>
  <si>
    <t>[€/MWh]</t>
  </si>
  <si>
    <t>2025 [MWh]</t>
  </si>
  <si>
    <t>Waterschap Drents Overijsselse Delta + Aqualysis</t>
  </si>
  <si>
    <t>Onbalans fee op gealloceerd totaalvolume per uur, Levering</t>
  </si>
  <si>
    <t>Waterschap Limburg en Waterschapsbedrijf Limburg</t>
  </si>
  <si>
    <t>Onbalans fee op gealloceerd totaalvolume per uur, Teruglevering</t>
  </si>
  <si>
    <t>Handling fee op gealloceerd totaalvolume per uur Levering</t>
  </si>
  <si>
    <t>Waterschap Hunze en Aa's</t>
  </si>
  <si>
    <t>Handling fee op gealloceerd totaalvolume per uur Teruglevering</t>
  </si>
  <si>
    <t>Prijs voor GvO's NL wind of NL zon (aanvullend aan door AD te leveren GvO's*</t>
  </si>
  <si>
    <t>Waterschap Noorderzijlvest</t>
  </si>
  <si>
    <t>Waterschap Vechtstromen</t>
  </si>
  <si>
    <t>Kostenprognose shaping (Levering)</t>
  </si>
  <si>
    <t>Totaal overzicht</t>
  </si>
  <si>
    <t>Totalen</t>
  </si>
  <si>
    <t xml:space="preserve"> </t>
  </si>
  <si>
    <t>Prijsmethodiek 2</t>
  </si>
  <si>
    <t>Opslag Levering Hoogtarief WDOD</t>
  </si>
  <si>
    <t>Opslag Levering Laagtarief WDOD</t>
  </si>
  <si>
    <t xml:space="preserve">Opslag Levering Hoogtarief Hunze en AA's </t>
  </si>
  <si>
    <t xml:space="preserve">Opslag Levering Laagtarief Hunze en AA's </t>
  </si>
  <si>
    <t>Opslag Levering Hoogtarief WBL en WL</t>
  </si>
  <si>
    <t>Opslag Levering Laagtarief WBL en WL</t>
  </si>
  <si>
    <t>Opslag Levering Hoogtarief Noorderzijlvest</t>
  </si>
  <si>
    <t>Opslag Levering Laagtarief Noorderzijlvest</t>
  </si>
  <si>
    <t>Opslag Levering Hoogtarief Vechtstromen</t>
  </si>
  <si>
    <t>Opslag Levering Laagtarief Vechtstromen</t>
  </si>
  <si>
    <t>NB: in de "Opslag" zijn inbegrepen de kosten voor shaping, onbalans en handling</t>
  </si>
  <si>
    <t>Teruglevering, onbalans en handling fee (alle Deelnemers)</t>
  </si>
  <si>
    <t>*dit volume houdt rekening met de door AD zelf opgewekte verhandelbare GvO's en extern gecontracteerde GvO's NL wind/zon</t>
  </si>
  <si>
    <t>Toeslag totaal: Som handling fees en risico premies 2024-2025 (laagste uit Prijsmethodiek 1 en 2)</t>
  </si>
  <si>
    <t>Aantal punten op basis van meest voordelige aanbieding (maximaal 50, toe te kennen door AD)</t>
  </si>
  <si>
    <t xml:space="preserve">Max. aantal </t>
  </si>
  <si>
    <t xml:space="preserve">Akkoord </t>
  </si>
  <si>
    <t>Aantal punten</t>
  </si>
  <si>
    <t>punten</t>
  </si>
  <si>
    <t>Inschrijver J/N</t>
  </si>
  <si>
    <t>toegekend</t>
  </si>
  <si>
    <t>1)  Geen limitering op vastleggen van standaardblokken inkoop t/m 18 MW per kalenderjaar en verkoop t/m 5 MW per kalenderjaar (Prijsmethodiek 1), resp. geen limitering op de te hedgepercentages per kalenderjaar (Prijsmethodiek 2)</t>
  </si>
  <si>
    <r>
      <t xml:space="preserve">2a)  Transparantie in uitvoering prijsfixaties/aankoop blokken of percentagekliks                                                            </t>
    </r>
    <r>
      <rPr>
        <i/>
        <sz val="11"/>
        <color theme="1"/>
        <rFont val="Arial"/>
        <family val="2"/>
      </rPr>
      <t xml:space="preserve">U faciliteert prijsfixaties o.b.v. End of Day notering volgens www.theice.com  </t>
    </r>
  </si>
  <si>
    <r>
      <t xml:space="preserve">2b)  Transparantie in uitvoering prijsfixaties/aankoop blokken of percentagekliks                                                           </t>
    </r>
    <r>
      <rPr>
        <i/>
        <sz val="11"/>
        <color theme="1"/>
        <rFont val="Arial"/>
        <family val="2"/>
      </rPr>
      <t>Indien u een spread tabel hanteert dient deze als bijlage bij uw inschrijving te worden geupload</t>
    </r>
  </si>
  <si>
    <t>(door AD te beoordelen)</t>
  </si>
  <si>
    <r>
      <t xml:space="preserve">3a)  Uitvoering vergroening en GvO administratie                                             </t>
    </r>
    <r>
      <rPr>
        <i/>
        <sz val="11"/>
        <color theme="1"/>
        <rFont val="Arial"/>
        <family val="2"/>
      </rPr>
      <t xml:space="preserve">         U verrekent de door AD aan u geleverde net-GvO's</t>
    </r>
    <r>
      <rPr>
        <sz val="11"/>
        <color theme="1"/>
        <rFont val="Arial"/>
        <family val="2"/>
      </rPr>
      <t xml:space="preserve"> uit eigen opwek (zgn. verhandelbare GvO's) met de totale allocatie</t>
    </r>
  </si>
  <si>
    <r>
      <t xml:space="preserve">3b)  Uitvoering vergroening en GvO administratie                                             </t>
    </r>
    <r>
      <rPr>
        <i/>
        <sz val="11"/>
        <color theme="1"/>
        <rFont val="Arial"/>
        <family val="2"/>
      </rPr>
      <t xml:space="preserve">         U verrekent de door AD reeds ingekochte en aan u te leveren net-GvO's van derde partijen met de totale allocatie</t>
    </r>
  </si>
  <si>
    <r>
      <t xml:space="preserve">3c)  Uitvoering vergroening en GvO administratie                                             </t>
    </r>
    <r>
      <rPr>
        <i/>
        <sz val="11"/>
        <color theme="1"/>
        <rFont val="Arial"/>
        <family val="2"/>
      </rPr>
      <t xml:space="preserve">               U richt in en onderhoud per Deelnemer de GvO administratie</t>
    </r>
  </si>
  <si>
    <t>4)  Toestaan economisch curtailment op WKK-, zon- en windproductie</t>
  </si>
  <si>
    <r>
      <t xml:space="preserve">5a ) Beschikbaarstelling portals energie administratie                                                                                  </t>
    </r>
    <r>
      <rPr>
        <i/>
        <sz val="11"/>
        <color theme="1"/>
        <rFont val="Arial"/>
        <family val="2"/>
      </rPr>
      <t>Beschikbaarheid Web-portal raadplegen en downloaden energie verbruiken en -facturen</t>
    </r>
  </si>
  <si>
    <r>
      <t xml:space="preserve">5b ) Beschikbaarstelling portals energie administratie                                                                                  </t>
    </r>
    <r>
      <rPr>
        <i/>
        <sz val="11"/>
        <color theme="1"/>
        <rFont val="Arial"/>
        <family val="2"/>
      </rPr>
      <t>Beschikbaarheid Web-portal digitale uitvoeren aan- en afmeldingen</t>
    </r>
  </si>
  <si>
    <t>Totaal punten Wensen (max. 50)</t>
  </si>
  <si>
    <t>Na voorlopige gunning kan er ter verificatie aanvullende toelichting worden gevraagd met betrekking tot uw antwoorden op deze vragen (wensen)</t>
  </si>
  <si>
    <t>Totaal aantal punten o.b.v. Toeslag totaal en Wensen</t>
  </si>
  <si>
    <t>Door Inschrijver in te vullen waarden</t>
  </si>
  <si>
    <t xml:space="preserve">Tenaamstelling Inschrijver: </t>
  </si>
  <si>
    <t>KvK nummer:</t>
  </si>
  <si>
    <t>Datum:</t>
  </si>
  <si>
    <t>Plaats:</t>
  </si>
  <si>
    <t>Naam tekenbevoegde:</t>
  </si>
  <si>
    <t>Functie:</t>
  </si>
  <si>
    <t>Handtekening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</si>
</sst>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&quot;€&quot;\ * #,##0_ ;_ &quot;€&quot;\ * \-#,##0_ ;_ &quot;€&quot;\ * &quot;-&quot;??_ ;_ @_ "/>
    <numFmt numFmtId="165" formatCode="_ * #,##0_ ;_ * \-#,##0_ ;_ * &quot;-&quot;??_ ;_ @_ "/>
    <numFmt numFmtId="166" formatCode="_ * #,##0.000_ ;_ * \-#,##0.000_ ;_ * &quot;-&quot;??_ ;_ @_ "/>
  </numFmts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1"/>
      <name val="Arial"/>
      <family val="2"/>
    </font>
    <font>
      <sz val="11"/>
      <name val="Arial"/>
      <family val="2"/>
    </font>
    <font>
      <sz val="12"/>
      <name val="Arial"/>
      <family val="2"/>
    </font>
    <font>
      <b/>
      <sz val="14"/>
      <color theme="1"/>
      <name val="Calibri"/>
      <family val="2"/>
      <scheme val="minor"/>
    </font>
    <font>
      <b/>
      <sz val="14"/>
      <color theme="1"/>
      <name val="Calibri"/>
      <family val="2"/>
    </font>
    <font>
      <i/>
      <sz val="11"/>
      <color theme="1"/>
      <name val="Arial"/>
      <family val="2"/>
    </font>
    <font>
      <b/>
      <i/>
      <sz val="12"/>
      <color theme="1"/>
      <name val="Calibri"/>
      <family val="2"/>
    </font>
    <font>
      <sz val="8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theme="9" tint="0.79998168889431442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07">
    <xf numFmtId="0" fontId="0" fillId="0" borderId="0" xfId="0"/>
    <xf numFmtId="0" fontId="2" fillId="0" borderId="0" xfId="0" applyFont="1"/>
    <xf numFmtId="0" fontId="0" fillId="0" borderId="5" xfId="0" applyBorder="1"/>
    <xf numFmtId="0" fontId="0" fillId="0" borderId="9" xfId="0" applyBorder="1"/>
    <xf numFmtId="0" fontId="0" fillId="0" borderId="12" xfId="0" applyBorder="1"/>
    <xf numFmtId="165" fontId="0" fillId="0" borderId="0" xfId="2" applyNumberFormat="1" applyFont="1" applyFill="1" applyBorder="1"/>
    <xf numFmtId="165" fontId="0" fillId="0" borderId="1" xfId="2" applyNumberFormat="1" applyFont="1" applyFill="1" applyBorder="1"/>
    <xf numFmtId="0" fontId="0" fillId="0" borderId="11" xfId="0" applyBorder="1"/>
    <xf numFmtId="164" fontId="0" fillId="0" borderId="1" xfId="1" applyNumberFormat="1" applyFont="1" applyBorder="1"/>
    <xf numFmtId="164" fontId="0" fillId="0" borderId="0" xfId="1" applyNumberFormat="1" applyFont="1" applyBorder="1"/>
    <xf numFmtId="0" fontId="4" fillId="0" borderId="0" xfId="0" applyFont="1" applyAlignment="1">
      <alignment vertical="top"/>
    </xf>
    <xf numFmtId="0" fontId="0" fillId="0" borderId="18" xfId="0" applyBorder="1"/>
    <xf numFmtId="0" fontId="0" fillId="0" borderId="2" xfId="0" applyBorder="1"/>
    <xf numFmtId="0" fontId="5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4" xfId="0" applyFont="1" applyBorder="1"/>
    <xf numFmtId="0" fontId="3" fillId="0" borderId="15" xfId="0" applyFont="1" applyBorder="1"/>
    <xf numFmtId="0" fontId="3" fillId="0" borderId="16" xfId="0" applyFont="1" applyBorder="1"/>
    <xf numFmtId="0" fontId="3" fillId="0" borderId="17" xfId="0" applyFont="1" applyBorder="1"/>
    <xf numFmtId="0" fontId="3" fillId="0" borderId="14" xfId="0" applyFont="1" applyBorder="1" applyAlignment="1">
      <alignment horizontal="center"/>
    </xf>
    <xf numFmtId="0" fontId="7" fillId="0" borderId="15" xfId="0" applyFont="1" applyBorder="1"/>
    <xf numFmtId="0" fontId="7" fillId="0" borderId="16" xfId="0" applyFont="1" applyBorder="1"/>
    <xf numFmtId="165" fontId="7" fillId="0" borderId="16" xfId="2" applyNumberFormat="1" applyFont="1" applyFill="1" applyBorder="1"/>
    <xf numFmtId="164" fontId="7" fillId="0" borderId="17" xfId="0" applyNumberFormat="1" applyFont="1" applyBorder="1"/>
    <xf numFmtId="0" fontId="7" fillId="0" borderId="0" xfId="0" applyFont="1"/>
    <xf numFmtId="0" fontId="0" fillId="0" borderId="7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8" fillId="0" borderId="0" xfId="0" applyFont="1" applyAlignment="1">
      <alignment horizontal="center" vertical="center"/>
    </xf>
    <xf numFmtId="165" fontId="0" fillId="0" borderId="19" xfId="2" applyNumberFormat="1" applyFont="1" applyFill="1" applyBorder="1"/>
    <xf numFmtId="164" fontId="0" fillId="0" borderId="19" xfId="1" applyNumberFormat="1" applyFont="1" applyBorder="1"/>
    <xf numFmtId="165" fontId="0" fillId="0" borderId="8" xfId="2" applyNumberFormat="1" applyFont="1" applyFill="1" applyBorder="1"/>
    <xf numFmtId="0" fontId="3" fillId="0" borderId="16" xfId="0" applyFont="1" applyBorder="1" applyAlignment="1">
      <alignment horizontal="center" vertical="top"/>
    </xf>
    <xf numFmtId="0" fontId="3" fillId="0" borderId="14" xfId="0" applyFont="1" applyBorder="1" applyAlignment="1">
      <alignment horizontal="center" vertical="top"/>
    </xf>
    <xf numFmtId="0" fontId="4" fillId="0" borderId="9" xfId="0" applyFont="1" applyBorder="1" applyAlignment="1">
      <alignment vertical="top" wrapText="1"/>
    </xf>
    <xf numFmtId="0" fontId="4" fillId="0" borderId="10" xfId="0" applyFont="1" applyBorder="1" applyAlignment="1">
      <alignment vertical="top" wrapText="1"/>
    </xf>
    <xf numFmtId="0" fontId="2" fillId="0" borderId="3" xfId="0" applyFont="1" applyBorder="1"/>
    <xf numFmtId="0" fontId="0" fillId="0" borderId="8" xfId="0" applyBorder="1" applyAlignment="1">
      <alignment horizontal="center"/>
    </xf>
    <xf numFmtId="165" fontId="0" fillId="0" borderId="0" xfId="0" applyNumberFormat="1"/>
    <xf numFmtId="166" fontId="0" fillId="0" borderId="13" xfId="2" applyNumberFormat="1" applyFont="1" applyFill="1" applyBorder="1"/>
    <xf numFmtId="166" fontId="0" fillId="0" borderId="6" xfId="2" applyNumberFormat="1" applyFont="1" applyFill="1" applyBorder="1"/>
    <xf numFmtId="165" fontId="0" fillId="0" borderId="7" xfId="2" applyNumberFormat="1" applyFont="1" applyFill="1" applyBorder="1"/>
    <xf numFmtId="165" fontId="0" fillId="0" borderId="19" xfId="0" applyNumberFormat="1" applyBorder="1"/>
    <xf numFmtId="0" fontId="8" fillId="0" borderId="0" xfId="0" applyFont="1" applyAlignment="1">
      <alignment horizontal="left" vertical="center"/>
    </xf>
    <xf numFmtId="165" fontId="15" fillId="0" borderId="19" xfId="2" applyNumberFormat="1" applyFont="1" applyFill="1" applyBorder="1"/>
    <xf numFmtId="0" fontId="17" fillId="0" borderId="12" xfId="0" applyFont="1" applyBorder="1"/>
    <xf numFmtId="164" fontId="0" fillId="0" borderId="8" xfId="1" applyNumberFormat="1" applyFont="1" applyBorder="1"/>
    <xf numFmtId="0" fontId="17" fillId="0" borderId="0" xfId="0" applyFont="1"/>
    <xf numFmtId="0" fontId="16" fillId="0" borderId="12" xfId="0" applyFont="1" applyBorder="1"/>
    <xf numFmtId="166" fontId="0" fillId="5" borderId="6" xfId="2" applyNumberFormat="1" applyFont="1" applyFill="1" applyBorder="1"/>
    <xf numFmtId="166" fontId="0" fillId="3" borderId="13" xfId="2" applyNumberFormat="1" applyFont="1" applyFill="1" applyBorder="1" applyProtection="1">
      <protection locked="0"/>
    </xf>
    <xf numFmtId="0" fontId="4" fillId="3" borderId="1" xfId="0" applyFont="1" applyFill="1" applyBorder="1" applyAlignment="1" applyProtection="1">
      <alignment horizontal="center" vertical="top"/>
      <protection locked="0"/>
    </xf>
    <xf numFmtId="0" fontId="0" fillId="3" borderId="11" xfId="0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0" xfId="0" applyFill="1" applyProtection="1">
      <protection locked="0"/>
    </xf>
    <xf numFmtId="0" fontId="0" fillId="3" borderId="13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6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3" xfId="0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0" xfId="0" applyProtection="1">
      <protection hidden="1"/>
    </xf>
    <xf numFmtId="0" fontId="12" fillId="4" borderId="20" xfId="0" applyFont="1" applyFill="1" applyBorder="1" applyAlignment="1" applyProtection="1">
      <alignment vertical="center"/>
      <protection hidden="1"/>
    </xf>
    <xf numFmtId="0" fontId="12" fillId="4" borderId="21" xfId="0" applyFont="1" applyFill="1" applyBorder="1" applyAlignment="1" applyProtection="1">
      <alignment vertical="center"/>
      <protection hidden="1"/>
    </xf>
    <xf numFmtId="0" fontId="12" fillId="4" borderId="22" xfId="0" applyFont="1" applyFill="1" applyBorder="1" applyAlignment="1" applyProtection="1">
      <alignment vertical="center"/>
      <protection hidden="1"/>
    </xf>
    <xf numFmtId="0" fontId="12" fillId="4" borderId="23" xfId="0" applyFont="1" applyFill="1" applyBorder="1" applyAlignment="1" applyProtection="1">
      <alignment vertical="center"/>
      <protection hidden="1"/>
    </xf>
    <xf numFmtId="0" fontId="13" fillId="0" borderId="24" xfId="0" applyFont="1" applyBorder="1" applyProtection="1">
      <protection hidden="1"/>
    </xf>
    <xf numFmtId="165" fontId="13" fillId="0" borderId="25" xfId="0" applyNumberFormat="1" applyFont="1" applyBorder="1" applyProtection="1">
      <protection hidden="1"/>
    </xf>
    <xf numFmtId="165" fontId="13" fillId="0" borderId="26" xfId="0" applyNumberFormat="1" applyFont="1" applyBorder="1" applyProtection="1">
      <protection hidden="1"/>
    </xf>
    <xf numFmtId="165" fontId="13" fillId="0" borderId="26" xfId="2" applyNumberFormat="1" applyFont="1" applyBorder="1" applyProtection="1">
      <protection hidden="1"/>
    </xf>
    <xf numFmtId="165" fontId="13" fillId="0" borderId="27" xfId="2" applyNumberFormat="1" applyFont="1" applyBorder="1" applyProtection="1">
      <protection hidden="1"/>
    </xf>
    <xf numFmtId="165" fontId="13" fillId="0" borderId="28" xfId="2" applyNumberFormat="1" applyFont="1" applyBorder="1" applyProtection="1">
      <protection hidden="1"/>
    </xf>
    <xf numFmtId="165" fontId="13" fillId="0" borderId="1" xfId="2" applyNumberFormat="1" applyFont="1" applyBorder="1" applyProtection="1">
      <protection hidden="1"/>
    </xf>
    <xf numFmtId="165" fontId="13" fillId="0" borderId="29" xfId="2" applyNumberFormat="1" applyFont="1" applyBorder="1" applyProtection="1">
      <protection hidden="1"/>
    </xf>
    <xf numFmtId="165" fontId="13" fillId="0" borderId="28" xfId="0" applyNumberFormat="1" applyFont="1" applyBorder="1" applyProtection="1">
      <protection hidden="1"/>
    </xf>
    <xf numFmtId="165" fontId="13" fillId="0" borderId="1" xfId="0" applyNumberFormat="1" applyFont="1" applyBorder="1" applyProtection="1">
      <protection hidden="1"/>
    </xf>
    <xf numFmtId="165" fontId="13" fillId="0" borderId="29" xfId="0" applyNumberFormat="1" applyFont="1" applyBorder="1" applyProtection="1">
      <protection hidden="1"/>
    </xf>
    <xf numFmtId="0" fontId="13" fillId="0" borderId="30" xfId="0" applyFont="1" applyBorder="1" applyProtection="1">
      <protection hidden="1"/>
    </xf>
    <xf numFmtId="165" fontId="13" fillId="0" borderId="31" xfId="2" applyNumberFormat="1" applyFont="1" applyBorder="1" applyProtection="1">
      <protection hidden="1"/>
    </xf>
    <xf numFmtId="165" fontId="13" fillId="0" borderId="32" xfId="2" applyNumberFormat="1" applyFont="1" applyBorder="1" applyProtection="1">
      <protection hidden="1"/>
    </xf>
    <xf numFmtId="165" fontId="13" fillId="0" borderId="33" xfId="2" applyNumberFormat="1" applyFont="1" applyBorder="1" applyProtection="1">
      <protection hidden="1"/>
    </xf>
    <xf numFmtId="0" fontId="14" fillId="0" borderId="34" xfId="0" applyFont="1" applyBorder="1" applyProtection="1">
      <protection hidden="1"/>
    </xf>
    <xf numFmtId="165" fontId="14" fillId="0" borderId="35" xfId="0" applyNumberFormat="1" applyFont="1" applyBorder="1" applyProtection="1">
      <protection hidden="1"/>
    </xf>
    <xf numFmtId="165" fontId="14" fillId="0" borderId="36" xfId="0" applyNumberFormat="1" applyFont="1" applyBorder="1" applyProtection="1">
      <protection hidden="1"/>
    </xf>
    <xf numFmtId="165" fontId="14" fillId="0" borderId="37" xfId="0" applyNumberFormat="1" applyFont="1" applyBorder="1" applyProtection="1">
      <protection hidden="1"/>
    </xf>
    <xf numFmtId="165" fontId="0" fillId="0" borderId="0" xfId="2" applyNumberFormat="1" applyFont="1" applyFill="1" applyBorder="1" applyProtection="1">
      <protection hidden="1"/>
    </xf>
    <xf numFmtId="165" fontId="0" fillId="0" borderId="0" xfId="0" applyNumberFormat="1" applyProtection="1">
      <protection hidden="1"/>
    </xf>
    <xf numFmtId="0" fontId="4" fillId="0" borderId="0" xfId="0" applyFont="1" applyAlignment="1" applyProtection="1">
      <alignment vertical="top"/>
      <protection hidden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  <xf numFmtId="0" fontId="4" fillId="0" borderId="9" xfId="0" applyFont="1" applyBorder="1" applyAlignment="1">
      <alignment vertical="top" wrapText="1"/>
    </xf>
    <xf numFmtId="0" fontId="4" fillId="0" borderId="10" xfId="0" applyFont="1" applyBorder="1" applyAlignment="1">
      <alignment vertical="top" wrapText="1"/>
    </xf>
    <xf numFmtId="0" fontId="10" fillId="0" borderId="0" xfId="0" applyFont="1" applyAlignment="1">
      <alignment horizontal="left" vertical="top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3" fillId="0" borderId="0" xfId="0" applyFont="1" applyBorder="1"/>
    <xf numFmtId="0" fontId="3" fillId="0" borderId="0" xfId="0" applyFont="1" applyBorder="1" applyAlignment="1">
      <alignment horizontal="center" vertical="top"/>
    </xf>
    <xf numFmtId="0" fontId="18" fillId="0" borderId="0" xfId="0" applyFont="1" applyBorder="1"/>
  </cellXfs>
  <cellStyles count="3">
    <cellStyle name="Komma" xfId="2" builtinId="3"/>
    <cellStyle name="Standaard" xfId="0" builtinId="0"/>
    <cellStyle name="Valuta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704850</xdr:colOff>
      <xdr:row>0</xdr:row>
      <xdr:rowOff>57150</xdr:rowOff>
    </xdr:from>
    <xdr:to>
      <xdr:col>7</xdr:col>
      <xdr:colOff>1241450</xdr:colOff>
      <xdr:row>2</xdr:row>
      <xdr:rowOff>60239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7F67CF25-9D41-EA0D-1592-F4D218C8D7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39175" y="57150"/>
          <a:ext cx="1755800" cy="4755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S76"/>
  <sheetViews>
    <sheetView showGridLines="0" tabSelected="1" topLeftCell="A50" zoomScale="85" zoomScaleNormal="85" workbookViewId="0">
      <selection activeCell="G57" sqref="G57"/>
    </sheetView>
  </sheetViews>
  <sheetFormatPr defaultRowHeight="14.45"/>
  <cols>
    <col min="1" max="1" width="2.7109375" customWidth="1"/>
    <col min="2" max="2" width="57.5703125" customWidth="1"/>
    <col min="3" max="3" width="18.5703125" customWidth="1"/>
    <col min="4" max="4" width="20.140625" bestFit="1" customWidth="1"/>
    <col min="5" max="5" width="18.28515625" customWidth="1"/>
    <col min="6" max="6" width="20.140625" bestFit="1" customWidth="1"/>
    <col min="7" max="7" width="18.28515625" customWidth="1"/>
    <col min="8" max="8" width="19.5703125" bestFit="1" customWidth="1"/>
    <col min="10" max="10" width="34.28515625" style="70" hidden="1" customWidth="1"/>
    <col min="11" max="18" width="0" style="70" hidden="1" customWidth="1"/>
  </cols>
  <sheetData>
    <row r="1" spans="2:18" ht="18">
      <c r="B1" s="25" t="s">
        <v>0</v>
      </c>
      <c r="C1" s="1"/>
    </row>
    <row r="2" spans="2:18" ht="18.600000000000001" customHeight="1">
      <c r="B2" s="97" t="s">
        <v>1</v>
      </c>
      <c r="C2" s="98"/>
      <c r="D2" s="98"/>
      <c r="E2" s="98"/>
      <c r="F2" s="98"/>
      <c r="G2" s="98"/>
      <c r="H2" s="98"/>
    </row>
    <row r="3" spans="2:18" ht="18">
      <c r="B3" s="49" t="s">
        <v>2</v>
      </c>
      <c r="C3" s="1"/>
    </row>
    <row r="4" spans="2:18" ht="18">
      <c r="B4" s="34"/>
      <c r="C4" s="1"/>
    </row>
    <row r="5" spans="2:18" ht="42.75" customHeight="1">
      <c r="B5" s="101" t="s">
        <v>3</v>
      </c>
      <c r="C5" s="101"/>
      <c r="D5" s="101"/>
      <c r="E5" s="101"/>
      <c r="F5" s="101"/>
      <c r="G5" s="101"/>
      <c r="H5" s="101"/>
    </row>
    <row r="6" spans="2:18" ht="18.600000000000001" thickBot="1">
      <c r="B6" s="34"/>
      <c r="C6" s="1"/>
    </row>
    <row r="7" spans="2:18" ht="15" thickBot="1">
      <c r="B7" s="42" t="s">
        <v>4</v>
      </c>
      <c r="C7" s="11"/>
      <c r="D7" s="26" t="s">
        <v>5</v>
      </c>
      <c r="E7" s="26" t="s">
        <v>6</v>
      </c>
      <c r="F7" s="26" t="s">
        <v>5</v>
      </c>
      <c r="G7" s="26" t="s">
        <v>7</v>
      </c>
      <c r="H7" s="102" t="s">
        <v>8</v>
      </c>
      <c r="J7" s="71" t="s">
        <v>9</v>
      </c>
      <c r="K7" s="72" t="s">
        <v>10</v>
      </c>
      <c r="L7" s="73" t="s">
        <v>11</v>
      </c>
      <c r="M7" s="73" t="s">
        <v>12</v>
      </c>
      <c r="N7" s="74" t="s">
        <v>13</v>
      </c>
      <c r="O7" s="72" t="s">
        <v>14</v>
      </c>
      <c r="P7" s="73" t="s">
        <v>15</v>
      </c>
      <c r="Q7" s="73" t="s">
        <v>16</v>
      </c>
      <c r="R7" s="74" t="s">
        <v>17</v>
      </c>
    </row>
    <row r="8" spans="2:18">
      <c r="B8" s="2"/>
      <c r="C8" s="12"/>
      <c r="D8" s="43" t="s">
        <v>18</v>
      </c>
      <c r="E8" s="43" t="s">
        <v>19</v>
      </c>
      <c r="F8" s="43" t="s">
        <v>20</v>
      </c>
      <c r="G8" s="43" t="s">
        <v>19</v>
      </c>
      <c r="H8" s="103"/>
      <c r="J8" s="75" t="s">
        <v>21</v>
      </c>
      <c r="K8" s="76">
        <v>17584.837</v>
      </c>
      <c r="L8" s="77">
        <v>14907.492999999999</v>
      </c>
      <c r="M8" s="78">
        <v>2680.3110000000001</v>
      </c>
      <c r="N8" s="79">
        <v>3997.616</v>
      </c>
      <c r="O8" s="76">
        <v>18765.837</v>
      </c>
      <c r="P8" s="77">
        <v>16258.492999999999</v>
      </c>
      <c r="Q8" s="78">
        <v>2945.3110000000001</v>
      </c>
      <c r="R8" s="79">
        <v>4660.616</v>
      </c>
    </row>
    <row r="9" spans="2:18">
      <c r="B9" s="4" t="s">
        <v>22</v>
      </c>
      <c r="D9" s="35">
        <f>132164</f>
        <v>132164</v>
      </c>
      <c r="E9" s="56"/>
      <c r="F9" s="35">
        <f>136629</f>
        <v>136629</v>
      </c>
      <c r="G9" s="56"/>
      <c r="H9" s="36">
        <f>D9*E9+F9*G9</f>
        <v>0</v>
      </c>
      <c r="J9" s="75" t="s">
        <v>23</v>
      </c>
      <c r="K9" s="80">
        <v>21356</v>
      </c>
      <c r="L9" s="81">
        <v>21356</v>
      </c>
      <c r="M9" s="81">
        <v>12172.5</v>
      </c>
      <c r="N9" s="82">
        <v>12376.082</v>
      </c>
      <c r="O9" s="80">
        <v>22322.5</v>
      </c>
      <c r="P9" s="81">
        <v>22322.5</v>
      </c>
      <c r="Q9" s="81">
        <v>11139.674999999999</v>
      </c>
      <c r="R9" s="82">
        <v>11155.582</v>
      </c>
    </row>
    <row r="10" spans="2:18">
      <c r="B10" s="4" t="s">
        <v>24</v>
      </c>
      <c r="D10" s="35">
        <v>43205</v>
      </c>
      <c r="E10" s="56"/>
      <c r="F10" s="35">
        <f>41879</f>
        <v>41879</v>
      </c>
      <c r="G10" s="56"/>
      <c r="H10" s="36">
        <f>D10*E10+F10*G10</f>
        <v>0</v>
      </c>
      <c r="J10" s="75" t="s">
        <v>23</v>
      </c>
      <c r="K10" s="80">
        <v>21356</v>
      </c>
      <c r="L10" s="81">
        <v>21356</v>
      </c>
      <c r="M10" s="81">
        <v>12172.5</v>
      </c>
      <c r="N10" s="82">
        <v>12376.082</v>
      </c>
      <c r="O10" s="80">
        <v>22322.5</v>
      </c>
      <c r="P10" s="81">
        <v>22322.5</v>
      </c>
      <c r="Q10" s="81">
        <v>11139.674999999999</v>
      </c>
      <c r="R10" s="82">
        <v>11155.582</v>
      </c>
    </row>
    <row r="11" spans="2:18">
      <c r="B11" s="4" t="s">
        <v>25</v>
      </c>
      <c r="D11" s="35">
        <f>D9</f>
        <v>132164</v>
      </c>
      <c r="E11" s="56"/>
      <c r="F11" s="35">
        <f>F9</f>
        <v>136629</v>
      </c>
      <c r="G11" s="56"/>
      <c r="H11" s="36">
        <f t="shared" ref="H11:H15" si="0">D11*E11+F11*G11</f>
        <v>0</v>
      </c>
      <c r="J11" s="75" t="s">
        <v>26</v>
      </c>
      <c r="K11" s="80">
        <v>8212.3580000000002</v>
      </c>
      <c r="L11" s="81">
        <v>8885.232</v>
      </c>
      <c r="M11" s="81">
        <v>318.02</v>
      </c>
      <c r="N11" s="82">
        <v>255.97499999999999</v>
      </c>
      <c r="O11" s="83">
        <v>8212.3580000000002</v>
      </c>
      <c r="P11" s="84">
        <v>8885.232</v>
      </c>
      <c r="Q11" s="84">
        <v>318.02</v>
      </c>
      <c r="R11" s="85">
        <v>255.97499999999999</v>
      </c>
    </row>
    <row r="12" spans="2:18">
      <c r="B12" s="4" t="s">
        <v>27</v>
      </c>
      <c r="D12" s="35">
        <f>D10</f>
        <v>43205</v>
      </c>
      <c r="E12" s="56"/>
      <c r="F12" s="35">
        <f>F10</f>
        <v>41879</v>
      </c>
      <c r="G12" s="56"/>
      <c r="H12" s="36">
        <f t="shared" ref="H12" si="1">D12*E12+F12*G12</f>
        <v>0</v>
      </c>
      <c r="J12" s="75" t="s">
        <v>26</v>
      </c>
      <c r="K12" s="80">
        <v>8212.3580000000002</v>
      </c>
      <c r="L12" s="81">
        <v>8885.232</v>
      </c>
      <c r="M12" s="81">
        <v>318.02</v>
      </c>
      <c r="N12" s="82">
        <v>255.97499999999999</v>
      </c>
      <c r="O12" s="83">
        <v>8212.3580000000002</v>
      </c>
      <c r="P12" s="84">
        <v>8885.232</v>
      </c>
      <c r="Q12" s="84">
        <v>318.02</v>
      </c>
      <c r="R12" s="85">
        <v>255.97499999999999</v>
      </c>
    </row>
    <row r="13" spans="2:18">
      <c r="B13" s="4" t="s">
        <v>28</v>
      </c>
      <c r="D13" s="35">
        <f>D9-26500-20000</f>
        <v>85664</v>
      </c>
      <c r="E13" s="56"/>
      <c r="F13" s="35">
        <f>F9-26500-20000</f>
        <v>90129</v>
      </c>
      <c r="G13" s="56"/>
      <c r="H13" s="36">
        <f t="shared" si="0"/>
        <v>0</v>
      </c>
      <c r="J13" s="75" t="s">
        <v>29</v>
      </c>
      <c r="K13" s="80">
        <v>4355.6890000000003</v>
      </c>
      <c r="L13" s="81">
        <v>4355.6890000000003</v>
      </c>
      <c r="M13" s="81">
        <v>986.05950000000007</v>
      </c>
      <c r="N13" s="82">
        <v>986.05950000000007</v>
      </c>
      <c r="O13" s="83">
        <v>4355.6890000000003</v>
      </c>
      <c r="P13" s="84">
        <v>4355.6890000000003</v>
      </c>
      <c r="Q13" s="84">
        <v>986.05950000000007</v>
      </c>
      <c r="R13" s="85">
        <v>986.05950000000007</v>
      </c>
    </row>
    <row r="14" spans="2:18" ht="15" thickBot="1">
      <c r="B14" s="4"/>
      <c r="D14" s="35"/>
      <c r="E14" s="45"/>
      <c r="F14" s="35"/>
      <c r="G14" s="45"/>
      <c r="H14" s="36"/>
      <c r="J14" s="86" t="s">
        <v>30</v>
      </c>
      <c r="K14" s="87">
        <v>14423.605</v>
      </c>
      <c r="L14" s="88">
        <v>16727.374</v>
      </c>
      <c r="M14" s="88">
        <v>5241.4120000000003</v>
      </c>
      <c r="N14" s="89">
        <v>4190.5860000000002</v>
      </c>
      <c r="O14" s="87">
        <v>14423.605</v>
      </c>
      <c r="P14" s="88">
        <v>16727.374</v>
      </c>
      <c r="Q14" s="88">
        <v>5241.4120000000003</v>
      </c>
      <c r="R14" s="89">
        <v>4190.5860000000002</v>
      </c>
    </row>
    <row r="15" spans="2:18" ht="15" thickBot="1">
      <c r="B15" s="2" t="s">
        <v>31</v>
      </c>
      <c r="C15" s="12"/>
      <c r="D15" s="37">
        <v>132164</v>
      </c>
      <c r="E15" s="55">
        <v>9.3000000000000007</v>
      </c>
      <c r="F15" s="37">
        <v>136629</v>
      </c>
      <c r="G15" s="55">
        <f>E15</f>
        <v>9.3000000000000007</v>
      </c>
      <c r="H15" s="52">
        <f t="shared" si="0"/>
        <v>2499774.9000000004</v>
      </c>
      <c r="J15" s="90" t="s">
        <v>32</v>
      </c>
      <c r="K15" s="91">
        <v>65932.489000000001</v>
      </c>
      <c r="L15" s="92">
        <v>66231.788</v>
      </c>
      <c r="M15" s="92">
        <v>21398.302499999998</v>
      </c>
      <c r="N15" s="93">
        <v>21806.318499999998</v>
      </c>
      <c r="O15" s="91">
        <v>68079.989000000001</v>
      </c>
      <c r="P15" s="92">
        <v>68549.288</v>
      </c>
      <c r="Q15" s="92">
        <v>20630.477500000001</v>
      </c>
      <c r="R15" s="93">
        <v>21248.818500000001</v>
      </c>
    </row>
    <row r="16" spans="2:18">
      <c r="B16" s="3" t="s">
        <v>33</v>
      </c>
      <c r="C16" s="7"/>
      <c r="D16" s="6" t="s">
        <v>34</v>
      </c>
      <c r="E16" s="7"/>
      <c r="F16" s="6" t="s">
        <v>34</v>
      </c>
      <c r="G16" s="7"/>
      <c r="H16" s="8">
        <f>SUM(H9:H15)</f>
        <v>2499774.9000000004</v>
      </c>
    </row>
    <row r="17" spans="2:19">
      <c r="B17" s="51" t="s">
        <v>34</v>
      </c>
      <c r="D17" s="5"/>
      <c r="F17" s="5"/>
      <c r="H17" s="9"/>
    </row>
    <row r="18" spans="2:19">
      <c r="B18" s="4" t="s">
        <v>34</v>
      </c>
      <c r="D18" s="5"/>
      <c r="F18" s="5"/>
    </row>
    <row r="19" spans="2:19" ht="15" customHeight="1">
      <c r="B19" s="42" t="s">
        <v>35</v>
      </c>
      <c r="C19" s="11"/>
      <c r="D19" s="26" t="s">
        <v>5</v>
      </c>
      <c r="E19" s="26" t="s">
        <v>6</v>
      </c>
      <c r="F19" s="26" t="s">
        <v>5</v>
      </c>
      <c r="G19" s="26" t="s">
        <v>7</v>
      </c>
      <c r="H19" s="102" t="s">
        <v>8</v>
      </c>
    </row>
    <row r="20" spans="2:19">
      <c r="B20" s="2"/>
      <c r="C20" s="12"/>
      <c r="D20" s="43" t="s">
        <v>18</v>
      </c>
      <c r="E20" s="43" t="s">
        <v>19</v>
      </c>
      <c r="F20" s="43" t="s">
        <v>20</v>
      </c>
      <c r="G20" s="43" t="s">
        <v>19</v>
      </c>
      <c r="H20" s="103"/>
    </row>
    <row r="21" spans="2:19">
      <c r="B21" s="4" t="s">
        <v>36</v>
      </c>
      <c r="D21" s="47">
        <f>K8</f>
        <v>17584.837</v>
      </c>
      <c r="E21" s="56"/>
      <c r="F21" s="47">
        <f>O8</f>
        <v>18765.837</v>
      </c>
      <c r="G21" s="56"/>
      <c r="H21" s="36">
        <f>D21*E21+F21*G21</f>
        <v>0</v>
      </c>
      <c r="K21" s="94"/>
      <c r="L21" s="94"/>
      <c r="M21" s="94"/>
      <c r="O21" s="94"/>
      <c r="P21" s="94"/>
      <c r="Q21" s="94"/>
      <c r="R21" s="94"/>
      <c r="S21" s="5"/>
    </row>
    <row r="22" spans="2:19">
      <c r="B22" s="4" t="s">
        <v>37</v>
      </c>
      <c r="D22" s="48">
        <f>L8</f>
        <v>14907.492999999999</v>
      </c>
      <c r="E22" s="56"/>
      <c r="F22" s="48">
        <f>P8</f>
        <v>16258.492999999999</v>
      </c>
      <c r="G22" s="56"/>
      <c r="H22" s="36">
        <f t="shared" ref="H22:H35" si="2">D22*E22+F22*G22</f>
        <v>0</v>
      </c>
      <c r="K22" s="95"/>
      <c r="L22" s="95"/>
      <c r="M22" s="95"/>
      <c r="O22" s="95"/>
      <c r="P22" s="95"/>
      <c r="Q22" s="95"/>
      <c r="R22" s="95"/>
      <c r="S22" s="44"/>
    </row>
    <row r="23" spans="2:19">
      <c r="B23" s="4" t="s">
        <v>38</v>
      </c>
      <c r="D23" s="35">
        <f>K11</f>
        <v>8212.3580000000002</v>
      </c>
      <c r="E23" s="56"/>
      <c r="F23" s="35">
        <f>O11</f>
        <v>8212.3580000000002</v>
      </c>
      <c r="G23" s="56"/>
      <c r="H23" s="36">
        <f t="shared" si="2"/>
        <v>0</v>
      </c>
      <c r="K23" s="94"/>
      <c r="L23" s="94"/>
      <c r="M23" s="94"/>
      <c r="O23" s="94"/>
      <c r="P23" s="94"/>
      <c r="Q23" s="94"/>
      <c r="R23" s="94"/>
      <c r="S23" s="5"/>
    </row>
    <row r="24" spans="2:19">
      <c r="B24" s="4" t="s">
        <v>39</v>
      </c>
      <c r="D24" s="48">
        <f>L11</f>
        <v>8885.232</v>
      </c>
      <c r="E24" s="56"/>
      <c r="F24" s="48">
        <f>P11</f>
        <v>8885.232</v>
      </c>
      <c r="G24" s="56"/>
      <c r="H24" s="36">
        <f t="shared" si="2"/>
        <v>0</v>
      </c>
      <c r="K24" s="95"/>
      <c r="L24" s="95"/>
      <c r="M24" s="95"/>
      <c r="O24" s="95"/>
      <c r="P24" s="95"/>
      <c r="Q24" s="95"/>
      <c r="R24" s="95"/>
      <c r="S24" s="44"/>
    </row>
    <row r="25" spans="2:19">
      <c r="B25" s="4" t="s">
        <v>40</v>
      </c>
      <c r="D25" s="35">
        <f>K9</f>
        <v>21356</v>
      </c>
      <c r="E25" s="56"/>
      <c r="F25" s="35">
        <f>O9</f>
        <v>22322.5</v>
      </c>
      <c r="G25" s="56"/>
      <c r="H25" s="36">
        <f t="shared" si="2"/>
        <v>0</v>
      </c>
      <c r="K25" s="94"/>
      <c r="L25" s="94"/>
      <c r="M25" s="94"/>
      <c r="O25" s="94"/>
      <c r="P25" s="94"/>
      <c r="Q25" s="94"/>
      <c r="R25" s="94"/>
      <c r="S25" s="5"/>
    </row>
    <row r="26" spans="2:19">
      <c r="B26" s="4" t="s">
        <v>41</v>
      </c>
      <c r="D26" s="35">
        <f>L9</f>
        <v>21356</v>
      </c>
      <c r="E26" s="56"/>
      <c r="F26" s="35">
        <f>P9</f>
        <v>22322.5</v>
      </c>
      <c r="G26" s="56"/>
      <c r="H26" s="36">
        <f t="shared" si="2"/>
        <v>0</v>
      </c>
      <c r="K26" s="94"/>
      <c r="L26" s="94"/>
      <c r="M26" s="94"/>
      <c r="O26" s="94"/>
      <c r="P26" s="94"/>
      <c r="Q26" s="94"/>
      <c r="R26" s="94"/>
      <c r="S26" s="5"/>
    </row>
    <row r="27" spans="2:19">
      <c r="B27" s="4" t="s">
        <v>42</v>
      </c>
      <c r="D27" s="35">
        <f>K13</f>
        <v>4355.6890000000003</v>
      </c>
      <c r="E27" s="56"/>
      <c r="F27" s="35">
        <f>O13</f>
        <v>4355.6890000000003</v>
      </c>
      <c r="G27" s="56"/>
      <c r="H27" s="36">
        <f t="shared" si="2"/>
        <v>0</v>
      </c>
      <c r="K27" s="94"/>
      <c r="L27" s="94"/>
      <c r="M27" s="94"/>
      <c r="O27" s="94"/>
      <c r="P27" s="94"/>
      <c r="Q27" s="94"/>
      <c r="R27" s="94"/>
      <c r="S27" s="5"/>
    </row>
    <row r="28" spans="2:19">
      <c r="B28" s="4" t="s">
        <v>43</v>
      </c>
      <c r="D28" s="35">
        <f>L13</f>
        <v>4355.6890000000003</v>
      </c>
      <c r="E28" s="56"/>
      <c r="F28" s="35">
        <f>P13</f>
        <v>4355.6890000000003</v>
      </c>
      <c r="G28" s="56"/>
      <c r="H28" s="36">
        <f t="shared" si="2"/>
        <v>0</v>
      </c>
      <c r="K28" s="94"/>
      <c r="L28" s="94"/>
      <c r="M28" s="94"/>
      <c r="O28" s="94"/>
      <c r="P28" s="94"/>
      <c r="Q28" s="94"/>
      <c r="R28" s="94"/>
      <c r="S28" s="5"/>
    </row>
    <row r="29" spans="2:19">
      <c r="B29" s="4" t="s">
        <v>44</v>
      </c>
      <c r="D29" s="35">
        <f>K14</f>
        <v>14423.605</v>
      </c>
      <c r="E29" s="56"/>
      <c r="F29" s="35">
        <f>O14</f>
        <v>14423.605</v>
      </c>
      <c r="G29" s="56"/>
      <c r="H29" s="36">
        <f t="shared" si="2"/>
        <v>0</v>
      </c>
      <c r="K29" s="94"/>
      <c r="L29" s="94"/>
      <c r="M29" s="94"/>
      <c r="O29" s="94"/>
      <c r="P29" s="94"/>
      <c r="Q29" s="94"/>
      <c r="R29" s="94"/>
      <c r="S29" s="5"/>
    </row>
    <row r="30" spans="2:19">
      <c r="B30" s="4" t="s">
        <v>45</v>
      </c>
      <c r="D30" s="35">
        <f>L14</f>
        <v>16727.374</v>
      </c>
      <c r="E30" s="56"/>
      <c r="F30" s="35">
        <f>P14</f>
        <v>16727.374</v>
      </c>
      <c r="G30" s="56"/>
      <c r="H30" s="36">
        <f t="shared" si="2"/>
        <v>0</v>
      </c>
      <c r="K30" s="94"/>
      <c r="L30" s="94"/>
      <c r="M30" s="94"/>
      <c r="O30" s="94"/>
      <c r="P30" s="94"/>
      <c r="Q30" s="94"/>
      <c r="R30" s="94"/>
      <c r="S30" s="5"/>
    </row>
    <row r="31" spans="2:19">
      <c r="B31" s="54" t="s">
        <v>46</v>
      </c>
      <c r="D31" s="50">
        <f>SUM(D21:D30)</f>
        <v>132164.277</v>
      </c>
      <c r="E31" s="45"/>
      <c r="F31" s="50">
        <f>SUM(F21:F30)</f>
        <v>136629.277</v>
      </c>
      <c r="G31" s="45"/>
      <c r="H31" s="36"/>
      <c r="K31" s="94"/>
      <c r="L31" s="94"/>
      <c r="M31" s="94"/>
      <c r="O31" s="94"/>
      <c r="P31" s="94"/>
      <c r="Q31" s="94"/>
      <c r="R31" s="94"/>
      <c r="S31" s="5"/>
    </row>
    <row r="32" spans="2:19" ht="9" customHeight="1">
      <c r="B32" s="54"/>
      <c r="D32" s="50"/>
      <c r="E32" s="45"/>
      <c r="F32" s="50"/>
      <c r="G32" s="45"/>
      <c r="H32" s="36"/>
      <c r="K32" s="94"/>
      <c r="L32" s="94"/>
      <c r="M32" s="94"/>
      <c r="O32" s="94"/>
      <c r="P32" s="94"/>
      <c r="Q32" s="94"/>
      <c r="R32" s="94"/>
      <c r="S32" s="5"/>
    </row>
    <row r="33" spans="2:8">
      <c r="B33" s="4" t="s">
        <v>47</v>
      </c>
      <c r="D33" s="35">
        <v>43205</v>
      </c>
      <c r="E33" s="56"/>
      <c r="F33" s="35">
        <v>41879</v>
      </c>
      <c r="G33" s="56"/>
      <c r="H33" s="36">
        <f t="shared" si="2"/>
        <v>0</v>
      </c>
    </row>
    <row r="34" spans="2:8">
      <c r="B34" s="4"/>
      <c r="D34" s="35"/>
      <c r="E34" s="45"/>
      <c r="F34" s="35"/>
      <c r="G34" s="45"/>
      <c r="H34" s="36"/>
    </row>
    <row r="35" spans="2:8">
      <c r="B35" s="4" t="s">
        <v>28</v>
      </c>
      <c r="D35" s="35">
        <f>D13</f>
        <v>85664</v>
      </c>
      <c r="E35" s="56"/>
      <c r="F35" s="35">
        <f>F13</f>
        <v>90129</v>
      </c>
      <c r="G35" s="56"/>
      <c r="H35" s="36">
        <f t="shared" si="2"/>
        <v>0</v>
      </c>
    </row>
    <row r="36" spans="2:8">
      <c r="B36" s="4"/>
      <c r="C36" s="12"/>
      <c r="D36" s="37"/>
      <c r="E36" s="46"/>
      <c r="F36" s="37"/>
      <c r="G36" s="46"/>
      <c r="H36" s="36"/>
    </row>
    <row r="37" spans="2:8">
      <c r="B37" s="3" t="s">
        <v>33</v>
      </c>
      <c r="C37" s="7"/>
      <c r="D37" s="6" t="s">
        <v>34</v>
      </c>
      <c r="E37" s="7"/>
      <c r="F37" s="6" t="s">
        <v>34</v>
      </c>
      <c r="G37" s="7"/>
      <c r="H37" s="8">
        <f>SUM(H21:H36)</f>
        <v>0</v>
      </c>
    </row>
    <row r="38" spans="2:8">
      <c r="B38" s="53" t="s">
        <v>48</v>
      </c>
      <c r="D38" s="5"/>
      <c r="F38" s="5"/>
    </row>
    <row r="39" spans="2:8" ht="15" thickBot="1">
      <c r="D39" s="5"/>
      <c r="F39" s="5"/>
      <c r="H39" s="9"/>
    </row>
    <row r="40" spans="2:8" ht="18.600000000000001" thickBot="1">
      <c r="B40" s="21" t="s">
        <v>49</v>
      </c>
      <c r="C40" s="22"/>
      <c r="D40" s="23"/>
      <c r="E40" s="22"/>
      <c r="F40" s="23"/>
      <c r="G40" s="22"/>
      <c r="H40" s="24">
        <f>MIN(H16,H37)</f>
        <v>0</v>
      </c>
    </row>
    <row r="41" spans="2:8" ht="15" thickBot="1"/>
    <row r="42" spans="2:8" ht="24" customHeight="1" thickBot="1">
      <c r="B42" s="17" t="s">
        <v>50</v>
      </c>
      <c r="C42" s="18"/>
      <c r="D42" s="18"/>
      <c r="E42" s="19"/>
      <c r="F42" s="18"/>
      <c r="G42" s="19"/>
      <c r="H42" s="16"/>
    </row>
    <row r="47" spans="2:8">
      <c r="E47" s="26" t="s">
        <v>51</v>
      </c>
      <c r="G47" s="27" t="s">
        <v>52</v>
      </c>
      <c r="H47" s="28" t="s">
        <v>53</v>
      </c>
    </row>
    <row r="48" spans="2:8">
      <c r="E48" s="29" t="s">
        <v>54</v>
      </c>
      <c r="G48" s="30" t="s">
        <v>55</v>
      </c>
      <c r="H48" s="31" t="s">
        <v>56</v>
      </c>
    </row>
    <row r="49" spans="2:18" s="10" customFormat="1" ht="45" customHeight="1">
      <c r="B49" s="99" t="s">
        <v>57</v>
      </c>
      <c r="C49" s="100"/>
      <c r="E49" s="32">
        <v>7</v>
      </c>
      <c r="G49" s="57"/>
      <c r="H49" s="33">
        <f>IF(G49="j",E49,IF(G49="J",E49,0))</f>
        <v>0</v>
      </c>
      <c r="J49" s="96"/>
      <c r="K49" s="96"/>
      <c r="L49" s="96"/>
      <c r="M49" s="96"/>
      <c r="N49" s="96"/>
      <c r="O49" s="96"/>
      <c r="P49" s="96"/>
      <c r="Q49" s="96"/>
      <c r="R49" s="96"/>
    </row>
    <row r="50" spans="2:18" s="10" customFormat="1" ht="45" customHeight="1">
      <c r="B50" s="99" t="s">
        <v>58</v>
      </c>
      <c r="C50" s="100"/>
      <c r="E50" s="32">
        <v>7</v>
      </c>
      <c r="G50" s="57"/>
      <c r="H50" s="33">
        <f>IF(G50="j",E50,IF(G50="J",E50,0))</f>
        <v>0</v>
      </c>
      <c r="J50" s="96"/>
      <c r="K50" s="96"/>
      <c r="L50" s="96"/>
      <c r="M50" s="96"/>
      <c r="N50" s="96"/>
      <c r="O50" s="96"/>
      <c r="P50" s="96"/>
      <c r="Q50" s="96"/>
      <c r="R50" s="96"/>
    </row>
    <row r="51" spans="2:18" s="10" customFormat="1" ht="45" customHeight="1">
      <c r="B51" s="99" t="s">
        <v>59</v>
      </c>
      <c r="C51" s="100"/>
      <c r="E51" s="32">
        <v>9</v>
      </c>
      <c r="G51" s="33"/>
      <c r="H51" s="32" t="s">
        <v>60</v>
      </c>
      <c r="J51" s="96"/>
      <c r="K51" s="96"/>
      <c r="L51" s="96"/>
      <c r="M51" s="96"/>
      <c r="N51" s="96"/>
      <c r="O51" s="96"/>
      <c r="P51" s="96"/>
      <c r="Q51" s="96"/>
      <c r="R51" s="96"/>
    </row>
    <row r="52" spans="2:18" s="10" customFormat="1" ht="45" customHeight="1">
      <c r="B52" s="40" t="s">
        <v>61</v>
      </c>
      <c r="C52" s="41"/>
      <c r="E52" s="32">
        <v>5</v>
      </c>
      <c r="G52" s="57"/>
      <c r="H52" s="33">
        <f t="shared" ref="H52:H57" si="3">IF(G52="j",E52,IF(G52="J",E52,0))</f>
        <v>0</v>
      </c>
      <c r="J52" s="96"/>
      <c r="K52" s="96"/>
      <c r="L52" s="96"/>
      <c r="M52" s="96"/>
      <c r="N52" s="96"/>
      <c r="O52" s="96"/>
      <c r="P52" s="96"/>
      <c r="Q52" s="96"/>
      <c r="R52" s="96"/>
    </row>
    <row r="53" spans="2:18" s="10" customFormat="1" ht="45" customHeight="1">
      <c r="B53" s="40" t="s">
        <v>62</v>
      </c>
      <c r="C53" s="41"/>
      <c r="E53" s="32">
        <v>5</v>
      </c>
      <c r="G53" s="57"/>
      <c r="H53" s="33">
        <f t="shared" si="3"/>
        <v>0</v>
      </c>
      <c r="J53" s="96"/>
      <c r="K53" s="96"/>
      <c r="L53" s="96"/>
      <c r="M53" s="96"/>
      <c r="N53" s="96"/>
      <c r="O53" s="96"/>
      <c r="P53" s="96"/>
      <c r="Q53" s="96"/>
      <c r="R53" s="96"/>
    </row>
    <row r="54" spans="2:18" s="10" customFormat="1" ht="45" customHeight="1">
      <c r="B54" s="99" t="s">
        <v>63</v>
      </c>
      <c r="C54" s="100"/>
      <c r="E54" s="32">
        <v>5</v>
      </c>
      <c r="G54" s="57"/>
      <c r="H54" s="33">
        <f t="shared" si="3"/>
        <v>0</v>
      </c>
      <c r="J54" s="96"/>
      <c r="K54" s="96"/>
      <c r="L54" s="96"/>
      <c r="M54" s="96"/>
      <c r="N54" s="96"/>
      <c r="O54" s="96"/>
      <c r="P54" s="96"/>
      <c r="Q54" s="96"/>
      <c r="R54" s="96"/>
    </row>
    <row r="55" spans="2:18" s="10" customFormat="1" ht="45" customHeight="1">
      <c r="B55" s="99" t="s">
        <v>64</v>
      </c>
      <c r="C55" s="100"/>
      <c r="E55" s="32">
        <v>5</v>
      </c>
      <c r="G55" s="57"/>
      <c r="H55" s="33">
        <f t="shared" si="3"/>
        <v>0</v>
      </c>
      <c r="J55" s="96"/>
      <c r="K55" s="96"/>
      <c r="L55" s="96"/>
      <c r="M55" s="96"/>
      <c r="N55" s="96"/>
      <c r="O55" s="96"/>
      <c r="P55" s="96"/>
      <c r="Q55" s="96"/>
      <c r="R55" s="96"/>
    </row>
    <row r="56" spans="2:18" s="10" customFormat="1" ht="45" customHeight="1">
      <c r="B56" s="99" t="s">
        <v>65</v>
      </c>
      <c r="C56" s="100"/>
      <c r="E56" s="32">
        <v>5</v>
      </c>
      <c r="G56" s="57"/>
      <c r="H56" s="33">
        <f t="shared" si="3"/>
        <v>0</v>
      </c>
      <c r="J56" s="96"/>
      <c r="K56" s="96"/>
      <c r="L56" s="96"/>
      <c r="M56" s="96"/>
      <c r="N56" s="96"/>
      <c r="O56" s="96"/>
      <c r="P56" s="96"/>
      <c r="Q56" s="96"/>
      <c r="R56" s="96"/>
    </row>
    <row r="57" spans="2:18" s="10" customFormat="1" ht="45" customHeight="1" thickBot="1">
      <c r="B57" s="99" t="s">
        <v>66</v>
      </c>
      <c r="C57" s="100"/>
      <c r="E57" s="32">
        <v>2</v>
      </c>
      <c r="G57" s="57"/>
      <c r="H57" s="33">
        <f t="shared" si="3"/>
        <v>0</v>
      </c>
      <c r="J57" s="96"/>
      <c r="K57" s="96"/>
      <c r="L57" s="96"/>
      <c r="M57" s="96"/>
      <c r="N57" s="96"/>
      <c r="O57" s="96"/>
      <c r="P57" s="96"/>
      <c r="Q57" s="96"/>
      <c r="R57" s="96"/>
    </row>
    <row r="58" spans="2:18" ht="22.5" customHeight="1" thickBot="1">
      <c r="B58" s="17" t="s">
        <v>67</v>
      </c>
      <c r="C58" s="18"/>
      <c r="D58" s="38" t="s">
        <v>34</v>
      </c>
      <c r="E58" s="38"/>
      <c r="F58" s="38" t="s">
        <v>34</v>
      </c>
      <c r="G58" s="38"/>
      <c r="H58" s="39">
        <f>SUM(H49:H57)</f>
        <v>0</v>
      </c>
    </row>
    <row r="59" spans="2:18" ht="22.5" customHeight="1">
      <c r="B59" s="106" t="s">
        <v>68</v>
      </c>
      <c r="C59" s="104"/>
      <c r="D59" s="105"/>
      <c r="E59" s="105"/>
      <c r="F59" s="105"/>
      <c r="G59" s="105"/>
      <c r="H59" s="105"/>
    </row>
    <row r="60" spans="2:18" ht="27" customHeight="1" thickBot="1"/>
    <row r="61" spans="2:18" ht="27" customHeight="1" thickBot="1">
      <c r="B61" s="17" t="s">
        <v>69</v>
      </c>
      <c r="C61" s="18"/>
      <c r="D61" s="18"/>
      <c r="E61" s="18"/>
      <c r="F61" s="18"/>
      <c r="G61" s="18"/>
      <c r="H61" s="20">
        <f>H42+H58</f>
        <v>0</v>
      </c>
    </row>
    <row r="65" spans="2:5">
      <c r="B65" s="13" t="s">
        <v>70</v>
      </c>
    </row>
    <row r="66" spans="2:5">
      <c r="B66" s="14"/>
    </row>
    <row r="67" spans="2:5" ht="19.899999999999999" customHeight="1">
      <c r="B67" s="14" t="s">
        <v>71</v>
      </c>
      <c r="C67" s="66"/>
      <c r="D67" s="58"/>
      <c r="E67" s="59"/>
    </row>
    <row r="68" spans="2:5" ht="19.899999999999999" customHeight="1">
      <c r="B68" s="14" t="s">
        <v>72</v>
      </c>
      <c r="C68" s="66"/>
      <c r="D68" s="58"/>
      <c r="E68" s="59"/>
    </row>
    <row r="69" spans="2:5" ht="19.899999999999999" customHeight="1">
      <c r="B69" s="15" t="s">
        <v>73</v>
      </c>
      <c r="C69" s="66"/>
      <c r="D69" s="58"/>
      <c r="E69" s="59"/>
    </row>
    <row r="70" spans="2:5" ht="19.899999999999999" customHeight="1">
      <c r="B70" s="15" t="s">
        <v>74</v>
      </c>
      <c r="C70" s="66"/>
      <c r="D70" s="58"/>
      <c r="E70" s="59"/>
    </row>
    <row r="71" spans="2:5" ht="19.899999999999999" customHeight="1">
      <c r="B71" s="15" t="s">
        <v>75</v>
      </c>
      <c r="C71" s="66"/>
      <c r="D71" s="58"/>
      <c r="E71" s="59"/>
    </row>
    <row r="72" spans="2:5" ht="19.899999999999999" customHeight="1">
      <c r="B72" s="15" t="s">
        <v>76</v>
      </c>
      <c r="C72" s="67"/>
      <c r="D72" s="60"/>
      <c r="E72" s="61"/>
    </row>
    <row r="73" spans="2:5" ht="19.899999999999999" customHeight="1">
      <c r="B73" s="15" t="s">
        <v>77</v>
      </c>
      <c r="C73" s="68"/>
      <c r="D73" s="62"/>
      <c r="E73" s="63"/>
    </row>
    <row r="74" spans="2:5">
      <c r="C74" s="68"/>
      <c r="D74" s="62"/>
      <c r="E74" s="63"/>
    </row>
    <row r="75" spans="2:5">
      <c r="C75" s="68"/>
      <c r="D75" s="62"/>
      <c r="E75" s="63"/>
    </row>
    <row r="76" spans="2:5">
      <c r="C76" s="69"/>
      <c r="D76" s="64"/>
      <c r="E76" s="65"/>
    </row>
  </sheetData>
  <sheetProtection algorithmName="SHA-512" hashValue="uMe6zImXPg9NBAjJrSOA95cfJJasu9uOfsz/S9NgLP12GzC1qIevPE+W3F2yfHcPnYCdB0gB9axAaUIefz2veg==" saltValue="58xeG2FosulkmX/eNus4Ww==" spinCount="100000" sheet="1" objects="1" scenarios="1"/>
  <mergeCells count="11">
    <mergeCell ref="B2:H2"/>
    <mergeCell ref="B49:C49"/>
    <mergeCell ref="B51:C51"/>
    <mergeCell ref="B57:C57"/>
    <mergeCell ref="B50:C50"/>
    <mergeCell ref="B54:C54"/>
    <mergeCell ref="B55:C55"/>
    <mergeCell ref="B56:C56"/>
    <mergeCell ref="B5:H5"/>
    <mergeCell ref="H7:H8"/>
    <mergeCell ref="H19:H20"/>
  </mergeCells>
  <phoneticPr fontId="11" type="noConversion"/>
  <pageMargins left="0.25" right="0.25" top="0.75" bottom="0.75" header="0.3" footer="0.3"/>
  <pageSetup paperSize="9" scale="48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BFB13687A9FCA4BB9F116CF9B7A5B4E" ma:contentTypeVersion="5" ma:contentTypeDescription="Een nieuw document maken." ma:contentTypeScope="" ma:versionID="2947637f6d2108a4c2825fa1f116f6b8">
  <xsd:schema xmlns:xsd="http://www.w3.org/2001/XMLSchema" xmlns:xs="http://www.w3.org/2001/XMLSchema" xmlns:p="http://schemas.microsoft.com/office/2006/metadata/properties" xmlns:ns2="9abd1641-71b8-4434-89ae-326888073282" xmlns:ns3="755900cc-a4b9-4cf8-96b0-8167c0ddf3b2" targetNamespace="http://schemas.microsoft.com/office/2006/metadata/properties" ma:root="true" ma:fieldsID="14e5d9467e696a7100baae6374da24ab" ns2:_="" ns3:_="">
    <xsd:import namespace="9abd1641-71b8-4434-89ae-326888073282"/>
    <xsd:import namespace="755900cc-a4b9-4cf8-96b0-8167c0ddf3b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bd1641-71b8-4434-89ae-32688807328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5900cc-a4b9-4cf8-96b0-8167c0ddf3b2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3174489-8AD4-485F-9E59-93C8139A96FA}"/>
</file>

<file path=customXml/itemProps2.xml><?xml version="1.0" encoding="utf-8"?>
<ds:datastoreItem xmlns:ds="http://schemas.openxmlformats.org/officeDocument/2006/customXml" ds:itemID="{165A0427-1EC4-4345-910F-77ED16D03F51}"/>
</file>

<file path=customXml/itemProps3.xml><?xml version="1.0" encoding="utf-8"?>
<ds:datastoreItem xmlns:ds="http://schemas.openxmlformats.org/officeDocument/2006/customXml" ds:itemID="{43573D70-DFB0-40FF-B328-32582625CB6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TOSHIBA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Energie Makelaar</dc:creator>
  <cp:keywords/>
  <dc:description/>
  <cp:lastModifiedBy>a.hofman@energie-makelaar.com</cp:lastModifiedBy>
  <cp:revision/>
  <dcterms:created xsi:type="dcterms:W3CDTF">2010-03-10T19:48:02Z</dcterms:created>
  <dcterms:modified xsi:type="dcterms:W3CDTF">2023-06-08T07:25:01Z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0x0101006BFB13687A9FCA4BB9F116CF9B7A5B4E</vt:lpwstr>
  </property>
</Properties>
</file>