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siepscherpel/Dropbox (Labor Redimo)/01 Projecten/01 COA/aanbestedingsdocs/"/>
    </mc:Choice>
  </mc:AlternateContent>
  <xr:revisionPtr revIDLastSave="0" documentId="13_ncr:1_{7470BA60-5034-3640-B646-F97EB1DFCCE7}" xr6:coauthVersionLast="47" xr6:coauthVersionMax="47" xr10:uidLastSave="{00000000-0000-0000-0000-000000000000}"/>
  <workbookProtection workbookAlgorithmName="SHA-512" workbookHashValue="1V6dshyKSq97per2bZeP1/4TjwHHhZTvt4WDMUE9XxICMU5GHDtsdiOYIw81fGu+6OC82R8fFIqQeWVULKB5cA==" workbookSaltValue="ApxfH+hVA3IbatIiRAHPuw==" workbookSpinCount="100000" lockStructure="1"/>
  <bookViews>
    <workbookView xWindow="140" yWindow="500" windowWidth="26500" windowHeight="16240" tabRatio="960" xr2:uid="{00000000-000D-0000-FFFF-FFFF00000000}"/>
  </bookViews>
  <sheets>
    <sheet name="Colofon 1" sheetId="15" r:id="rId1"/>
    <sheet name="1.Algemene info" sheetId="16" r:id="rId2"/>
    <sheet name="2.Prijsopgaaf Opslagen" sheetId="17" r:id="rId3"/>
    <sheet name="3. % doelstelling per doelgroep" sheetId="25" r:id="rId4"/>
    <sheet name="4.Berekening inschrijfprijs" sheetId="18" r:id="rId5"/>
    <sheet name="5.Prijsscore" sheetId="23" r:id="rId6"/>
    <sheet name="6. Richtlijntarieven" sheetId="30" r:id="rId7"/>
    <sheet name="7.Salaristabel" sheetId="28" r:id="rId8"/>
  </sheets>
  <externalReferences>
    <externalReference r:id="rId9"/>
    <externalReference r:id="rId10"/>
    <externalReference r:id="rId11"/>
    <externalReference r:id="rId12"/>
    <externalReference r:id="rId13"/>
  </externalReferences>
  <definedNames>
    <definedName name="_______DAT1" localSheetId="2">#REF!</definedName>
    <definedName name="_______DAT1" localSheetId="3">#REF!</definedName>
    <definedName name="_______DAT1" localSheetId="4">#REF!</definedName>
    <definedName name="_______DAT1" localSheetId="6">#REF!</definedName>
    <definedName name="_______DAT1" localSheetId="7">#REF!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 localSheetId="7">#REF!</definedName>
    <definedName name="_______DAT10">#REF!</definedName>
    <definedName name="_______DAT11" localSheetId="2">#REF!</definedName>
    <definedName name="_______DAT11" localSheetId="3">#REF!</definedName>
    <definedName name="_______DAT11" localSheetId="6">#REF!</definedName>
    <definedName name="_______DAT11" localSheetId="7">#REF!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1'!$E$377</definedName>
    <definedName name="_Ref300290537" localSheetId="0">'Colofon 1'!$E$216</definedName>
    <definedName name="_Ref300297289" localSheetId="0">'Colofon 1'!$E$328</definedName>
    <definedName name="_Ref527209689" localSheetId="0">'Colofon 1'!$E$79</definedName>
    <definedName name="_Ref527209713" localSheetId="0">'Colofon 1'!$E$80</definedName>
    <definedName name="_Ref527212027" localSheetId="0">'Colofon 1'!$E$35</definedName>
    <definedName name="_Ref527212058" localSheetId="0">'Colofon 1'!$E$54</definedName>
    <definedName name="_Ref527212079" localSheetId="0">'Colofon 1'!$E$61</definedName>
    <definedName name="_Ref527212102" localSheetId="0">'Colofon 1'!$E$78</definedName>
    <definedName name="_Ref527212123" localSheetId="0">'Colofon 1'!$E$88</definedName>
    <definedName name="_Ref527212178" localSheetId="0">'Colofon 1'!$E$133</definedName>
    <definedName name="_Ref527212216" localSheetId="0">'Colofon 1'!$E$149</definedName>
    <definedName name="_Ref527212304" localSheetId="0">'Colofon 1'!$E$193</definedName>
    <definedName name="_Ref527212424" localSheetId="0">'Colofon 1'!$E$275</definedName>
    <definedName name="_Ref527216086" localSheetId="0">'Colofon 1'!$E$383</definedName>
    <definedName name="_Ref527960825" localSheetId="0">'Colofon 1'!$E$253</definedName>
    <definedName name="_Toc300302676" localSheetId="0">'Colofon 1'!$E$18</definedName>
    <definedName name="_Toc300302679" localSheetId="0">'Colofon 1'!$E$8</definedName>
    <definedName name="_Toc300302680" localSheetId="0">'Colofon 1'!$E$9</definedName>
    <definedName name="_Toc300302684" localSheetId="0">'Colofon 1'!$E$23</definedName>
    <definedName name="_Toc300302689" localSheetId="0">'Colofon 1'!$E$28</definedName>
    <definedName name="_Toc300302730" localSheetId="0">'Colofon 1'!$E$60</definedName>
    <definedName name="_Toc300302731" localSheetId="0">'Colofon 1'!$E$172</definedName>
    <definedName name="_Toc300302739" localSheetId="0">'Colofon 1'!$E$180</definedName>
    <definedName name="_Toc300302771" localSheetId="0">'Colofon 1'!$E$53</definedName>
    <definedName name="_Toc300302809" localSheetId="0">'Colofon 1'!$E$198</definedName>
    <definedName name="_Toc300302821" localSheetId="0">'Colofon 1'!$E$199</definedName>
    <definedName name="_Toc300302836" localSheetId="0">'Colofon 1'!$E$272</definedName>
    <definedName name="_Toc300302847" localSheetId="0">'Colofon 1'!$E$284</definedName>
    <definedName name="_Toc300302860" localSheetId="0">'Colofon 1'!$E$252</definedName>
    <definedName name="_Toc300302867" localSheetId="0">'Colofon 1'!$E$223</definedName>
    <definedName name="_Toc300302868" localSheetId="0">'Colofon 1'!$E$267</definedName>
    <definedName name="_Toc300302886" localSheetId="0">'Colofon 1'!$E$303</definedName>
    <definedName name="_Toc300302914" localSheetId="0">'Colofon 1'!$E$311</definedName>
    <definedName name="_Toc300302916" localSheetId="0">'Colofon 1'!$E$315</definedName>
    <definedName name="_Toc300302919" localSheetId="0">'Colofon 1'!$E$318</definedName>
    <definedName name="_Toc300302935" localSheetId="0">'Colofon 1'!$E$321</definedName>
    <definedName name="_Toc300302985" localSheetId="0">'Colofon 1'!$E$347</definedName>
    <definedName name="_Toc300302993" localSheetId="0">'Colofon 1'!$E$371</definedName>
    <definedName name="_Toc300303471" localSheetId="0">'Colofon 1'!#REF!</definedName>
    <definedName name="_Toc300303483" localSheetId="0">'Colofon 1'!$E$11</definedName>
    <definedName name="_Toc300303498" localSheetId="0">'Colofon 1'!$E$18</definedName>
    <definedName name="_Toc300303504" localSheetId="0">'Colofon 1'!$E$8</definedName>
    <definedName name="_Toc300303515" localSheetId="0">'Colofon 1'!$E$23</definedName>
    <definedName name="_Toc300303537" localSheetId="0">'Colofon 1'!$E$225</definedName>
    <definedName name="_Toc300303574" localSheetId="0">'Colofon 1'!$E$190</definedName>
    <definedName name="_Toc300303661" localSheetId="0">'Colofon 1'!$E$201</definedName>
    <definedName name="_Toc300303682" localSheetId="0">'Colofon 1'!$E$286</definedName>
    <definedName name="_Toc300303688" localSheetId="0">'Colofon 1'!$E$287</definedName>
    <definedName name="_Toc300303695" localSheetId="0">'Colofon 1'!$E$255</definedName>
    <definedName name="_Toc300303706" localSheetId="0">'Colofon 1'!$E$297</definedName>
    <definedName name="_Toc300303708" localSheetId="0">'Colofon 1'!$E$298</definedName>
    <definedName name="_Toc300303715" localSheetId="0">'Colofon 1'!$E$299</definedName>
    <definedName name="_Toc300303721" localSheetId="0">'Colofon 1'!$E$304</definedName>
    <definedName name="_Toc300303727" localSheetId="0">'Colofon 1'!$E$309</definedName>
    <definedName name="_Toc300303729" localSheetId="0">'Colofon 1'!$E$310</definedName>
    <definedName name="_Toc300303743" localSheetId="0">'Colofon 1'!$E$329</definedName>
    <definedName name="_Toc300303745" localSheetId="0">'Colofon 1'!$E$330</definedName>
    <definedName name="_Toc300303770" localSheetId="0">'Colofon 1'!$E$323</definedName>
    <definedName name="_Toc300303772" localSheetId="0">'Colofon 1'!$E$324</definedName>
    <definedName name="_Toc300304665" localSheetId="0">'Colofon 1'!$E$179</definedName>
    <definedName name="_Toc300304678" localSheetId="0">'Colofon 1'!$E$191</definedName>
    <definedName name="_Toc300304688" localSheetId="0">'Colofon 1'!$E$196</definedName>
    <definedName name="_Toc300304702" localSheetId="0">'Colofon 1'!$E$277</definedName>
    <definedName name="_Toc300304712" localSheetId="0">'Colofon 1'!$E$296</definedName>
    <definedName name="_Toc300304714" localSheetId="0">'Colofon 1'!$E$301</definedName>
    <definedName name="_Toc300304725" localSheetId="0">'Colofon 1'!$E$307</definedName>
    <definedName name="_Toc300304727" localSheetId="0">'Colofon 1'!$E$317</definedName>
    <definedName name="_Toc336119413" localSheetId="0">'Colofon 1'!$E$224</definedName>
    <definedName name="_Toc336119414" localSheetId="0">'Colofon 1'!$E$274</definedName>
    <definedName name="_Toc336119416" localSheetId="0">'Colofon 1'!$E$283</definedName>
    <definedName name="_Toc336119433" localSheetId="0">'Colofon 1'!$E$372</definedName>
    <definedName name="_xlnm.Print_Area" localSheetId="1">'1.Algemene info'!$C$1:$C$9</definedName>
    <definedName name="_xlnm.Print_Area" localSheetId="2">'2.Prijsopgaaf Opslagen'!$B$3:$G$10</definedName>
    <definedName name="_xlnm.Print_Area" localSheetId="3">'3. % doelstelling per doelgroep'!$B$3:$G$18</definedName>
    <definedName name="_xlnm.Print_Area" localSheetId="4">'4.Berekening inschrijfprijs'!$B$1:$H$17</definedName>
    <definedName name="_xlnm.Print_Area" localSheetId="6">'6. Richtlijntarieven'!$A$1:$R$44</definedName>
    <definedName name="_xlnm.Print_Area" localSheetId="7">'7.Salaristabel'!#REF!</definedName>
    <definedName name="_xlnm.Print_Area" localSheetId="0">'Colofon 1'!$B$1:$F$7</definedName>
    <definedName name="_xlnm.Print_Titles" localSheetId="1">'1.Algemene info'!$1:$4</definedName>
    <definedName name="_xlnm.Print_Titles" localSheetId="6">'6. Richtlijntarieven'!$1:$1</definedName>
    <definedName name="contractvormen" localSheetId="2">#REF!</definedName>
    <definedName name="contractvormen" localSheetId="3">#REF!</definedName>
    <definedName name="contractvormen" localSheetId="4">#REF!</definedName>
    <definedName name="contractvormen" localSheetId="6">#REF!</definedName>
    <definedName name="contractvormen" localSheetId="7">#REF!</definedName>
    <definedName name="contractvormen">#REF!</definedName>
    <definedName name="contractvormen2">#REF!</definedName>
    <definedName name="inkoopomzet_over_laatste_hele_jaar" localSheetId="7">[1]Brongegevens!$G$21</definedName>
    <definedName name="inkoopomzet_over_laatste_hele_jaar">[2]Brongegevens!$G$21</definedName>
    <definedName name="n?2_8_8\rat?1\str?10" localSheetId="2" hidden="1">[3]brongegevens!#REF!</definedName>
    <definedName name="n?2_8_8\rat?1\str?10" localSheetId="3" hidden="1">[3]brongegevens!#REF!</definedName>
    <definedName name="n?2_8_8\rat?1\str?10" localSheetId="7" hidden="1">[3]brongegevens!#REF!</definedName>
    <definedName name="n?2_8_8\rat?1\str?10" hidden="1">[3]brongegevens!#REF!</definedName>
    <definedName name="nog" localSheetId="2">#REF!</definedName>
    <definedName name="nog" localSheetId="3">#REF!</definedName>
    <definedName name="nog" localSheetId="4">#REF!</definedName>
    <definedName name="nog" localSheetId="6">#REF!</definedName>
    <definedName name="nog" localSheetId="7">#REF!</definedName>
    <definedName name="nog" localSheetId="0">#REF!</definedName>
    <definedName name="nog">#REF!</definedName>
    <definedName name="TEST1" localSheetId="2">#REF!</definedName>
    <definedName name="TEST1" localSheetId="3">#REF!</definedName>
    <definedName name="TEST1" localSheetId="6">#REF!</definedName>
    <definedName name="TEST1" localSheetId="7">#REF!</definedName>
    <definedName name="TEST1">#REF!</definedName>
    <definedName name="TEST10" localSheetId="2">#REF!</definedName>
    <definedName name="TEST10" localSheetId="3">#REF!</definedName>
    <definedName name="TEST10" localSheetId="6">#REF!</definedName>
    <definedName name="TEST10" localSheetId="7">#REF!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 localSheetId="7">[4]Sheet2!$B$4:$B$55</definedName>
    <definedName name="weeks">[5]Sheet2!$B$4:$B$55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6" i="18" l="1"/>
  <c r="C5" i="18"/>
  <c r="D2" i="25" l="1"/>
  <c r="D37" i="28" l="1"/>
  <c r="C37" i="28"/>
  <c r="B37" i="28"/>
  <c r="D36" i="28"/>
  <c r="C36" i="28"/>
  <c r="B36" i="28"/>
  <c r="D35" i="28"/>
  <c r="C35" i="28"/>
  <c r="B35" i="28"/>
  <c r="D34" i="28"/>
  <c r="C34" i="28"/>
  <c r="B34" i="28"/>
  <c r="D33" i="28"/>
  <c r="C33" i="28"/>
  <c r="B33" i="28"/>
  <c r="D32" i="28"/>
  <c r="C32" i="28"/>
  <c r="B32" i="28"/>
  <c r="D31" i="28"/>
  <c r="C31" i="28"/>
  <c r="B31" i="28"/>
  <c r="D30" i="28"/>
  <c r="C30" i="28"/>
  <c r="B30" i="28"/>
  <c r="D29" i="28"/>
  <c r="C29" i="28"/>
  <c r="B29" i="28"/>
  <c r="D28" i="28"/>
  <c r="C28" i="28"/>
  <c r="B28" i="28"/>
  <c r="D27" i="28"/>
  <c r="C27" i="28"/>
  <c r="B27" i="28"/>
  <c r="D26" i="28"/>
  <c r="C26" i="28"/>
  <c r="B26" i="28"/>
  <c r="D25" i="28"/>
  <c r="C25" i="28"/>
  <c r="B25" i="28"/>
  <c r="C15" i="25" l="1"/>
  <c r="C14" i="25"/>
  <c r="C13" i="25"/>
  <c r="X43" i="30"/>
  <c r="X42" i="30"/>
  <c r="X41" i="30"/>
  <c r="X40" i="30"/>
  <c r="X39" i="30"/>
  <c r="X38" i="30"/>
  <c r="X37" i="30"/>
  <c r="X30" i="30"/>
  <c r="X29" i="30"/>
  <c r="X28" i="30"/>
  <c r="X27" i="30"/>
  <c r="X26" i="30"/>
  <c r="X25" i="30"/>
  <c r="X24" i="30"/>
  <c r="X17" i="30"/>
  <c r="X16" i="30"/>
  <c r="X15" i="30"/>
  <c r="X14" i="30"/>
  <c r="X13" i="30"/>
  <c r="X12" i="30"/>
  <c r="X11" i="30"/>
  <c r="J4" i="30"/>
  <c r="D7" i="16" l="1"/>
  <c r="E6" i="18" l="1"/>
  <c r="B6" i="18"/>
  <c r="B5" i="18"/>
  <c r="F16" i="25" l="1"/>
  <c r="F6" i="18"/>
  <c r="G6" i="18" l="1"/>
  <c r="C7" i="16"/>
  <c r="G15" i="25" l="1"/>
  <c r="G14" i="25"/>
  <c r="G13" i="25"/>
  <c r="E16" i="25" l="1"/>
  <c r="F5" i="18" s="1"/>
  <c r="B23" i="23"/>
  <c r="B28" i="23"/>
  <c r="B24" i="23" l="1"/>
  <c r="B25" i="23" l="1"/>
  <c r="B26" i="23" l="1"/>
  <c r="B27" i="23" s="1"/>
  <c r="E5" i="18" l="1"/>
  <c r="G5" i="18" s="1"/>
  <c r="G7" i="18" s="1"/>
  <c r="C17" i="23" l="1"/>
  <c r="C16" i="23"/>
  <c r="C23" i="23" l="1"/>
  <c r="C28" i="23"/>
  <c r="C24" i="23"/>
  <c r="C25" i="23"/>
  <c r="C27" i="23"/>
  <c r="C26" i="23"/>
  <c r="G10" i="18" l="1"/>
  <c r="C8" i="23" l="1"/>
  <c r="C9" i="23" s="1"/>
  <c r="C19" i="23" l="1"/>
  <c r="D19" i="23" s="1"/>
</calcChain>
</file>

<file path=xl/sharedStrings.xml><?xml version="1.0" encoding="utf-8"?>
<sst xmlns="http://schemas.openxmlformats.org/spreadsheetml/2006/main" count="158" uniqueCount="94">
  <si>
    <t>Berekening voor prijsvergelijk / ranking</t>
  </si>
  <si>
    <t>Uren*</t>
  </si>
  <si>
    <t>Tarief*</t>
  </si>
  <si>
    <t>*Bevat fictieve data om inschrijvingen te kunnen vergelijken en strategisch inschrijven te voorkomen.</t>
  </si>
  <si>
    <t>Inschrijfprijs</t>
  </si>
  <si>
    <t>Classificatie:  strikt vertrouwelijk</t>
  </si>
  <si>
    <t>Instructie:</t>
  </si>
  <si>
    <t>1. Format en indeling niet wijzigen</t>
  </si>
  <si>
    <t xml:space="preserve">3. Inschrijvers dienen deze template, het model, volledig in te vullen. </t>
  </si>
  <si>
    <t>Toelichting tariefopbouw (vereenvoudigde weergave)</t>
  </si>
  <si>
    <t>Korte toelichting</t>
  </si>
  <si>
    <t>Bandbreedte</t>
  </si>
  <si>
    <t>Omschrijving</t>
  </si>
  <si>
    <t>Punten prijs</t>
  </si>
  <si>
    <t>Maximale prijs</t>
  </si>
  <si>
    <t>Minimale prijs</t>
  </si>
  <si>
    <t>Score voor waarde van inschrijver</t>
  </si>
  <si>
    <t>Marge-opslag</t>
  </si>
  <si>
    <t>Punten</t>
  </si>
  <si>
    <t>Totale inschrijving</t>
  </si>
  <si>
    <t>4. Alle prijzen: exclusief BTW</t>
  </si>
  <si>
    <t>Bedragen exclusief BTW</t>
  </si>
  <si>
    <t>Prijs per uur (facturatie)</t>
  </si>
  <si>
    <t>Vul de lichtblauwe velden in (verplichting)</t>
  </si>
  <si>
    <t>Rekentool prijsscore</t>
  </si>
  <si>
    <t>Uw totale inschrijfprijs</t>
  </si>
  <si>
    <t>Prijs Inschrijver</t>
  </si>
  <si>
    <t>Toelichting</t>
  </si>
  <si>
    <t>Van Inschrijver wordt verwacht dat hij per doelgroep, opgenomen in de Richtlijntarieven zoals bijgesloten als Annex XX, aangeeft met welk percentage onder, op of boven de maximale</t>
  </si>
  <si>
    <t>als gewogen percentage gebruikt worden voor de aanpassing van het fictieve inhuurtarief ten behoeve van het juist bepalen van de Inschrijfprijs.</t>
  </si>
  <si>
    <t xml:space="preserve">Lager dan wel hoger inschalen dan de vooraf bepaalde percentages door Opdrachtgever is niet toegestaan (o.a. in verband met juiste beloning conform wet- en regelgeving) </t>
  </si>
  <si>
    <t>Percentage van de totale inhuurbehoefte</t>
  </si>
  <si>
    <t>Totaal gewogen percentage</t>
  </si>
  <si>
    <t>Percentage doelstelling</t>
  </si>
  <si>
    <t>Bedrijfsvoering</t>
  </si>
  <si>
    <t>Finance</t>
  </si>
  <si>
    <t>Richtlijntarieven</t>
  </si>
  <si>
    <t>Inhuursegment</t>
  </si>
  <si>
    <t>Begin</t>
  </si>
  <si>
    <t>Midden</t>
  </si>
  <si>
    <t>Eind</t>
  </si>
  <si>
    <t>Schaal</t>
  </si>
  <si>
    <t>Minimum Richttarief</t>
  </si>
  <si>
    <t>Maximum Richttarief</t>
  </si>
  <si>
    <t>Gerealiseerd gemiddeld tarief 2019*</t>
  </si>
  <si>
    <t>Gerealiseerde Index tov max richttarief 2019*</t>
  </si>
  <si>
    <t>Salarisschalen</t>
  </si>
  <si>
    <t>Min</t>
  </si>
  <si>
    <t>Max</t>
  </si>
  <si>
    <t>Functiegroep</t>
  </si>
  <si>
    <t>Vul de lichtgroene velden in (verplichting)</t>
  </si>
  <si>
    <t xml:space="preserve">Aangeboden doelstelling-precentages worden opgenomen in de KPI-rapportage en jaarlijks middels een resultaatmeting getoetst. </t>
  </si>
  <si>
    <t>2. Vul de lichtblauwe velden in.</t>
  </si>
  <si>
    <t xml:space="preserve">
Overeengekomen Inhuurtarief per uur.
Richtlijntarieven van toepassing.
</t>
  </si>
  <si>
    <t xml:space="preserve">
Overeengekomen inhuurtarief per uur
</t>
  </si>
  <si>
    <t xml:space="preserve">Externe Medewerkers
</t>
  </si>
  <si>
    <t>Invulblad doelstellingspercentage per doelgroep (Professionals)</t>
  </si>
  <si>
    <t>Aangepast Tarief* o.b.v. doelstellingsspercentage</t>
  </si>
  <si>
    <t>Administratief</t>
  </si>
  <si>
    <r>
      <t xml:space="preserve">Uurtarieven inclusief loonkosten, </t>
    </r>
    <r>
      <rPr>
        <b/>
        <sz val="12"/>
        <rFont val="VAG Rounded Std Thin"/>
      </rPr>
      <t>vaste nominale marge per schaal</t>
    </r>
    <r>
      <rPr>
        <sz val="12"/>
        <rFont val="VAG Rounded Std Thin"/>
      </rPr>
      <t xml:space="preserve">, reis/ autokosten en opleidingskosten. Geen overwerk geldt voor deze Functiegroepen        </t>
    </r>
    <r>
      <rPr>
        <b/>
        <sz val="12"/>
        <rFont val="VAG Rounded Std Thin"/>
      </rPr>
      <t xml:space="preserve">  </t>
    </r>
    <r>
      <rPr>
        <b/>
        <sz val="12"/>
        <color rgb="FFE26207"/>
        <rFont val="VAG Rounded Std Thin"/>
      </rPr>
      <t>EXCLUSIEF BTW</t>
    </r>
  </si>
  <si>
    <t>HR</t>
  </si>
  <si>
    <t>Communicatie en Marketingcommunicatie</t>
  </si>
  <si>
    <t>Data Specialisten</t>
  </si>
  <si>
    <t>IT Beheer</t>
  </si>
  <si>
    <t>Voorbeeldfuncties (gebasserd op huidige inhuurbestand) niet uitputtend.</t>
  </si>
  <si>
    <t>Opslag</t>
  </si>
  <si>
    <t>Inhuurtarief (excl. Opslag)</t>
  </si>
  <si>
    <t>Invulblad Opslagen</t>
  </si>
  <si>
    <t>Opslag te betalen door Opdrachtgever</t>
  </si>
  <si>
    <t>Minimale Opslag te 
betalen door Opdrachtgever
(begrenzing)</t>
  </si>
  <si>
    <t>Maximale Opslag te betalen door Opdrachtgever  (begrenzing)</t>
  </si>
  <si>
    <t>Opslag per uur, Intermediaire dienstverlening (incl contract service)</t>
  </si>
  <si>
    <t xml:space="preserve">Als opslag op het Inhuurtarief. Inclusief de kosten voor sourcing, contractmanagement, implementatie, exit, etc. Een vaste absolute Opslag per gefactureerd uur. </t>
  </si>
  <si>
    <t>Aangeboden 
Opslag</t>
  </si>
  <si>
    <t>Europese aanbesteding Externe Inhuur - Intermediaire Dienstverlening</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</si>
  <si>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COA. </t>
  </si>
  <si>
    <t>Copyright ©2023 COA</t>
  </si>
  <si>
    <t>Copyright ©2023 COA Niets uit deze uitgave mag worden verveelvoudigd zonder toestemming van COA.</t>
  </si>
  <si>
    <t>Opslag per uur voor Migratiecontracten/ Contract Service</t>
  </si>
  <si>
    <t xml:space="preserve">eindschaal Inschrijver in staat is om de Aanvragen te vervullen. Het ingevoerde percentage per doelgroep wordt gewogen berekend op basis van het inhuurvolume per doelgroep en zal </t>
  </si>
  <si>
    <t>Door Opdrachtgever zijn de toe te passen percentages begrensd op een maximale verlaging van -2% en en maximale verhoging van 2%.</t>
  </si>
  <si>
    <t>Jeugdzorg</t>
  </si>
  <si>
    <t>Begeleiding &amp; opvang</t>
  </si>
  <si>
    <t>Secretarieel &amp; ondersteunend</t>
  </si>
  <si>
    <t>Richtlijntarieven Professionals</t>
  </si>
  <si>
    <t>Zie tabblad 6. Richtlijntarieven voor de maximale eindtarieven per doelgroep</t>
  </si>
  <si>
    <t>Er kan maximaal 1 Opslag per inzetcontract worden toegepast.</t>
  </si>
  <si>
    <t>Totaal Intermediaire dienstverlening</t>
  </si>
  <si>
    <t>Idem aan 1 echter bedoeld voor de actieve Nadere Overeenkomsten welke bij Inschrijver worden ondergebracht (gemigreerd) na definitieve gunning.</t>
  </si>
  <si>
    <t>Perceel 2 - Prijzenblad</t>
  </si>
  <si>
    <t>Zie verschillende tabbladen</t>
  </si>
  <si>
    <t>Medewerker AMV, Woonbegeleider AMV</t>
  </si>
  <si>
    <t xml:space="preserve">Casemanager, Consulent IBO, Huismeester, Medewerker opvang, Woonbegeleider, NT2 Docent
</t>
  </si>
  <si>
    <t xml:space="preserve">Directie assistent, HR Service Medewerker, Management Assistent A, Medewwerker ondersteuning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</si>
</sst>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2]\ * #,##0.00_-;_-[$€-2]\ * #,##0.00\-;_-[$€-2]\ * &quot;-&quot;??_-;_-@_-"/>
    <numFmt numFmtId="176" formatCode="&quot;Per &quot;d/m/yyyy"/>
    <numFmt numFmtId="177" formatCode="&quot;€&quot;\ #,##0;&quot;€&quot;\ \-#,##0"/>
    <numFmt numFmtId="178" formatCode="&quot;€&quot;\ #,##0.00;&quot;€&quot;\ \-#,##0.00"/>
  </numFmts>
  <fonts count="109">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2"/>
      <color theme="0"/>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tint="-4.9989318521683403E-2"/>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b/>
      <sz val="11"/>
      <color theme="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8"/>
      <name val="Open Sans"/>
      <family val="2"/>
    </font>
    <font>
      <sz val="20"/>
      <color rgb="FFE26207"/>
      <name val="VAG Rounded Std Bold"/>
    </font>
    <font>
      <sz val="10"/>
      <name val="Open Sans"/>
      <family val="2"/>
    </font>
    <font>
      <sz val="10"/>
      <name val="VAGRounded BT"/>
    </font>
    <font>
      <sz val="10"/>
      <name val="VAG Rounded Std Bold"/>
    </font>
    <font>
      <sz val="14"/>
      <name val="VAG Rounded Std Bold"/>
    </font>
    <font>
      <sz val="14"/>
      <name val="VAG Rounded Std Light"/>
    </font>
    <font>
      <b/>
      <sz val="14"/>
      <name val="Open Sans"/>
      <family val="2"/>
    </font>
    <font>
      <sz val="11"/>
      <name val="VAG Rounded Std Bold"/>
    </font>
    <font>
      <sz val="12"/>
      <name val="VAG Rounded Std Thin"/>
    </font>
    <font>
      <b/>
      <sz val="12"/>
      <name val="VAG Rounded Std Thin"/>
    </font>
    <font>
      <b/>
      <sz val="12"/>
      <color rgb="FFE26207"/>
      <name val="VAG Rounded Std Thin"/>
    </font>
    <font>
      <b/>
      <sz val="11"/>
      <name val="VAG Rounded Std Bold"/>
    </font>
    <font>
      <sz val="10"/>
      <color indexed="9"/>
      <name val="VAG Rounded Std Bold"/>
    </font>
    <font>
      <b/>
      <sz val="12"/>
      <name val="VAG Rounded Std Bold"/>
    </font>
    <font>
      <b/>
      <sz val="16"/>
      <name val="VAG Rounded Std Bold"/>
    </font>
    <font>
      <b/>
      <sz val="14"/>
      <color indexed="23"/>
      <name val="VAG Rounded Std Bold"/>
    </font>
    <font>
      <b/>
      <sz val="14"/>
      <color theme="0"/>
      <name val="VAG Rounded Std Bold"/>
    </font>
    <font>
      <sz val="10"/>
      <color indexed="63"/>
      <name val="VAG Rounded Std Bold"/>
    </font>
    <font>
      <sz val="8"/>
      <color indexed="23"/>
      <name val="VAGRounded BT"/>
    </font>
    <font>
      <sz val="16"/>
      <color indexed="63"/>
      <name val="VAG Rounded Std Bold"/>
    </font>
    <font>
      <sz val="14"/>
      <color indexed="9"/>
      <name val="VAG Rounded Std Bold"/>
    </font>
    <font>
      <sz val="14"/>
      <color indexed="23"/>
      <name val="VAG Rounded Std Bold"/>
    </font>
    <font>
      <u/>
      <sz val="14"/>
      <color rgb="FFFF0000"/>
      <name val="VAG Rounded Std Bold"/>
    </font>
    <font>
      <b/>
      <sz val="11"/>
      <color indexed="9"/>
      <name val="VAG Rounded Std Bold"/>
    </font>
    <font>
      <sz val="11"/>
      <color indexed="9"/>
      <name val="VAG Rounded Std Bold"/>
    </font>
    <font>
      <sz val="12"/>
      <color indexed="63"/>
      <name val="VAG Rounded Std Bold"/>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2"/>
      <color indexed="63"/>
      <name val="VAG Rounded Std Light"/>
    </font>
    <font>
      <sz val="10"/>
      <color theme="1"/>
      <name val="Open Sans"/>
      <family val="2"/>
    </font>
    <font>
      <sz val="18"/>
      <color indexed="63"/>
      <name val="VAG Rounded Std Bold"/>
    </font>
    <font>
      <b/>
      <sz val="16"/>
      <color indexed="63"/>
      <name val="VAG Rounded Std Bold"/>
    </font>
    <font>
      <b/>
      <sz val="14"/>
      <color indexed="9"/>
      <name val="VAG Rounded Std Bold"/>
    </font>
    <font>
      <b/>
      <sz val="11"/>
      <color indexed="8"/>
      <name val="VAG Rounded Std Bold"/>
    </font>
    <font>
      <b/>
      <sz val="14"/>
      <color indexed="63"/>
      <name val="VAG Rounded Std Bold"/>
    </font>
    <font>
      <sz val="11"/>
      <color theme="1"/>
      <name val="Open Sans"/>
      <family val="2"/>
    </font>
    <font>
      <sz val="11"/>
      <name val="VAG Rounded Std Thin"/>
    </font>
    <font>
      <sz val="11"/>
      <color theme="1"/>
      <name val="VAG Rounded Std Thin"/>
    </font>
    <font>
      <sz val="8"/>
      <color theme="1"/>
      <name val="Open Sans"/>
      <family val="2"/>
    </font>
    <font>
      <sz val="10"/>
      <color rgb="FF000000"/>
      <name val="Helvetica Neue"/>
      <family val="2"/>
    </font>
    <font>
      <b/>
      <sz val="11"/>
      <color theme="1"/>
      <name val="Open Sans"/>
      <family val="2"/>
    </font>
    <font>
      <b/>
      <sz val="8.85"/>
      <name val="Helvetica Neue"/>
      <family val="2"/>
    </font>
    <font>
      <sz val="8.85"/>
      <color rgb="FF111827"/>
      <name val="Helvetica Neue"/>
      <family val="2"/>
    </font>
    <font>
      <sz val="8.85"/>
      <name val="Helvetica Neue"/>
      <family val="2"/>
    </font>
    <font>
      <sz val="12"/>
      <color rgb="FF000000"/>
      <name val="VAG Rounded Std Bold"/>
    </font>
    <font>
      <sz val="11"/>
      <color rgb="FF000000"/>
      <name val="VAG Rounded Std Bold"/>
    </font>
    <font>
      <sz val="11"/>
      <color rgb="FF000000"/>
      <name val="Calibri"/>
      <family val="2"/>
      <scheme val="minor"/>
    </font>
    <font>
      <sz val="11"/>
      <color rgb="FF000000"/>
      <name val="VAG Rounded Std Thin"/>
    </font>
    <font>
      <sz val="11"/>
      <color rgb="FF000000"/>
      <name val="Open Sans"/>
      <family val="2"/>
    </font>
    <font>
      <sz val="12"/>
      <color indexed="63"/>
      <name val="VAGRoundedStd-Thin"/>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0070C0"/>
        <bgColor indexed="64"/>
      </patternFill>
    </fill>
    <fill>
      <patternFill patternType="solid">
        <fgColor rgb="FF004B8D"/>
        <bgColor indexed="64"/>
      </patternFill>
    </fill>
    <fill>
      <patternFill patternType="solid">
        <fgColor theme="8" tint="0.79998168889431442"/>
        <bgColor indexed="64"/>
      </patternFill>
    </fill>
    <fill>
      <patternFill patternType="solid">
        <fgColor rgb="FFF2F2F2"/>
        <bgColor rgb="FF000000"/>
      </patternFill>
    </fill>
  </fills>
  <borders count="41">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1551A0"/>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rgb="FF004B8D"/>
      </bottom>
      <diagonal/>
    </border>
    <border>
      <left/>
      <right/>
      <top style="medium">
        <color rgb="FF004B8D"/>
      </top>
      <bottom/>
      <diagonal/>
    </border>
    <border>
      <left/>
      <right/>
      <top style="double">
        <color rgb="FF004B8D"/>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right/>
      <top/>
      <bottom style="thin">
        <color indexed="9"/>
      </bottom>
      <diagonal/>
    </border>
    <border>
      <left/>
      <right/>
      <top style="thin">
        <color indexed="9"/>
      </top>
      <bottom/>
      <diagonal/>
    </border>
    <border>
      <left/>
      <right/>
      <top/>
      <bottom style="thin">
        <color rgb="FFE26207"/>
      </bottom>
      <diagonal/>
    </border>
    <border>
      <left/>
      <right/>
      <top/>
      <bottom style="medium">
        <color rgb="FFE26207"/>
      </bottom>
      <diagonal/>
    </border>
    <border>
      <left/>
      <right/>
      <top style="medium">
        <color theme="4" tint="-0.24994659260841701"/>
      </top>
      <bottom/>
      <diagonal/>
    </border>
    <border>
      <left/>
      <right/>
      <top/>
      <bottom style="medium">
        <color theme="4" tint="-0.24994659260841701"/>
      </bottom>
      <diagonal/>
    </border>
    <border>
      <left style="thin">
        <color indexed="9"/>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style="thin">
        <color theme="0"/>
      </left>
      <right style="thin">
        <color theme="0"/>
      </right>
      <top style="thin">
        <color theme="0"/>
      </top>
      <bottom style="thin">
        <color theme="0"/>
      </bottom>
      <diagonal/>
    </border>
    <border>
      <left/>
      <right/>
      <top style="thin">
        <color rgb="FFE26207"/>
      </top>
      <bottom/>
      <diagonal/>
    </border>
  </borders>
  <cellStyleXfs count="30">
    <xf numFmtId="0" fontId="0" fillId="0" borderId="0"/>
    <xf numFmtId="0" fontId="3" fillId="0" borderId="1"/>
    <xf numFmtId="0" fontId="3" fillId="0" borderId="1"/>
    <xf numFmtId="0" fontId="4" fillId="0" borderId="1"/>
    <xf numFmtId="165" fontId="5" fillId="0" borderId="1" applyFont="0" applyFill="0" applyBorder="0" applyAlignment="0" applyProtection="0"/>
    <xf numFmtId="9" fontId="4" fillId="0" borderId="1" applyFont="0" applyFill="0" applyBorder="0" applyAlignment="0" applyProtection="0"/>
    <xf numFmtId="0" fontId="5" fillId="0" borderId="1"/>
    <xf numFmtId="44"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166"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43" fontId="7" fillId="0" borderId="0" applyFont="0" applyFill="0" applyBorder="0" applyAlignment="0" applyProtection="0"/>
    <xf numFmtId="170" fontId="3" fillId="0" borderId="1"/>
    <xf numFmtId="170" fontId="3" fillId="0" borderId="1"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6" borderId="10" applyNumberFormat="0" applyAlignment="0" applyProtection="0"/>
    <xf numFmtId="0" fontId="8" fillId="7" borderId="11"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166" fontId="2" fillId="0" borderId="1" applyFont="0" applyFill="0" applyBorder="0" applyAlignment="0" applyProtection="0"/>
    <xf numFmtId="0" fontId="105" fillId="0" borderId="1"/>
  </cellStyleXfs>
  <cellXfs count="303">
    <xf numFmtId="0" fontId="0" fillId="0" borderId="0" xfId="0"/>
    <xf numFmtId="0" fontId="13" fillId="0" borderId="1" xfId="3" applyFont="1"/>
    <xf numFmtId="0" fontId="16" fillId="0" borderId="1" xfId="2" applyFont="1" applyAlignment="1">
      <alignment horizontal="lef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xf>
    <xf numFmtId="0" fontId="18" fillId="0" borderId="1" xfId="3" applyFont="1"/>
    <xf numFmtId="0" fontId="13" fillId="0" borderId="1" xfId="3" applyFont="1" applyAlignment="1">
      <alignment horizontal="center" vertical="top" wrapText="1"/>
    </xf>
    <xf numFmtId="0" fontId="22" fillId="0" borderId="1" xfId="3" applyFont="1"/>
    <xf numFmtId="0" fontId="13" fillId="0" borderId="1" xfId="3" applyFont="1" applyAlignment="1">
      <alignment vertical="center"/>
    </xf>
    <xf numFmtId="0" fontId="24" fillId="0" borderId="1" xfId="2" applyFont="1" applyAlignment="1">
      <alignment vertical="center"/>
    </xf>
    <xf numFmtId="0" fontId="34" fillId="0" borderId="6" xfId="6" applyFont="1" applyBorder="1" applyAlignment="1">
      <alignment horizontal="center" vertical="top" wrapText="1"/>
    </xf>
    <xf numFmtId="1" fontId="35" fillId="4" borderId="1" xfId="5" applyNumberFormat="1" applyFont="1" applyFill="1" applyAlignment="1" applyProtection="1">
      <alignment horizontal="center" vertical="center" wrapText="1"/>
    </xf>
    <xf numFmtId="9" fontId="35" fillId="4" borderId="1" xfId="5" applyFont="1" applyFill="1" applyAlignment="1" applyProtection="1">
      <alignment vertical="center" wrapText="1"/>
    </xf>
    <xf numFmtId="9" fontId="35" fillId="4" borderId="1" xfId="18" applyFont="1" applyFill="1" applyBorder="1" applyAlignment="1" applyProtection="1">
      <alignment horizontal="center" vertical="center"/>
    </xf>
    <xf numFmtId="9" fontId="36" fillId="4" borderId="1" xfId="18" applyFont="1" applyFill="1" applyBorder="1" applyAlignment="1" applyProtection="1">
      <alignment horizontal="center" vertical="center"/>
    </xf>
    <xf numFmtId="0" fontId="22" fillId="0" borderId="1" xfId="3" applyFont="1" applyAlignment="1">
      <alignment vertical="center"/>
    </xf>
    <xf numFmtId="1" fontId="35" fillId="0" borderId="1" xfId="5" applyNumberFormat="1" applyFont="1" applyBorder="1" applyAlignment="1" applyProtection="1">
      <alignment horizontal="center" vertical="center" wrapText="1"/>
    </xf>
    <xf numFmtId="9" fontId="35" fillId="0" borderId="1" xfId="5" applyFont="1" applyBorder="1" applyAlignment="1" applyProtection="1">
      <alignment vertical="center" wrapText="1"/>
    </xf>
    <xf numFmtId="9" fontId="22" fillId="0" borderId="1" xfId="5" applyFont="1" applyBorder="1" applyAlignment="1" applyProtection="1">
      <alignment vertical="center" wrapText="1"/>
    </xf>
    <xf numFmtId="9" fontId="35" fillId="0" borderId="1" xfId="18" applyFont="1" applyBorder="1" applyAlignment="1" applyProtection="1">
      <alignment horizontal="center" vertical="center"/>
    </xf>
    <xf numFmtId="9" fontId="37" fillId="0" borderId="1" xfId="18" applyFont="1" applyBorder="1" applyAlignment="1" applyProtection="1">
      <alignment horizontal="center" vertical="center"/>
    </xf>
    <xf numFmtId="1" fontId="35" fillId="4" borderId="1" xfId="5" applyNumberFormat="1" applyFont="1" applyFill="1" applyBorder="1" applyAlignment="1" applyProtection="1">
      <alignment horizontal="center" vertical="center" wrapText="1"/>
    </xf>
    <xf numFmtId="9" fontId="35" fillId="4" borderId="1" xfId="5" applyFont="1" applyFill="1" applyBorder="1" applyAlignment="1" applyProtection="1">
      <alignment vertical="center" wrapText="1"/>
    </xf>
    <xf numFmtId="9" fontId="22" fillId="0" borderId="1" xfId="5" applyFont="1" applyAlignment="1" applyProtection="1">
      <alignment vertical="center" wrapText="1"/>
    </xf>
    <xf numFmtId="1" fontId="35" fillId="0" borderId="22" xfId="5" applyNumberFormat="1" applyFont="1" applyBorder="1" applyAlignment="1" applyProtection="1">
      <alignment horizontal="center" vertical="center" wrapText="1"/>
    </xf>
    <xf numFmtId="9" fontId="38" fillId="0" borderId="22" xfId="5" applyFont="1" applyBorder="1" applyAlignment="1" applyProtection="1">
      <alignment vertical="center" wrapText="1"/>
    </xf>
    <xf numFmtId="164" fontId="35" fillId="0" borderId="22" xfId="3" applyNumberFormat="1" applyFont="1" applyBorder="1" applyAlignment="1">
      <alignment horizontal="center" vertical="center"/>
    </xf>
    <xf numFmtId="0" fontId="18" fillId="0" borderId="1" xfId="3" applyFont="1" applyAlignment="1">
      <alignment vertical="center"/>
    </xf>
    <xf numFmtId="165" fontId="13" fillId="0" borderId="1" xfId="17" applyFont="1" applyBorder="1" applyAlignment="1" applyProtection="1">
      <alignment horizontal="center"/>
    </xf>
    <xf numFmtId="0" fontId="33" fillId="3" borderId="1" xfId="1" applyFont="1" applyFill="1" applyAlignment="1">
      <alignment horizontal="center"/>
    </xf>
    <xf numFmtId="0" fontId="39" fillId="0" borderId="1" xfId="2" applyFont="1" applyAlignment="1">
      <alignment horizontal="left" vertical="center"/>
    </xf>
    <xf numFmtId="0" fontId="33" fillId="3" borderId="1" xfId="1" applyFont="1" applyFill="1"/>
    <xf numFmtId="0" fontId="23" fillId="0" borderId="1" xfId="0" applyFont="1" applyBorder="1" applyAlignment="1">
      <alignment horizontal="center" vertical="top"/>
    </xf>
    <xf numFmtId="0" fontId="23" fillId="0" borderId="1" xfId="0" applyFont="1" applyBorder="1" applyAlignment="1">
      <alignment vertical="top"/>
    </xf>
    <xf numFmtId="0" fontId="21" fillId="0" borderId="1" xfId="0" applyFont="1" applyBorder="1"/>
    <xf numFmtId="0" fontId="21" fillId="0" borderId="1" xfId="3" applyFont="1" applyAlignment="1">
      <alignment horizontal="center"/>
    </xf>
    <xf numFmtId="0" fontId="21" fillId="0" borderId="1" xfId="3" applyFont="1"/>
    <xf numFmtId="0" fontId="23" fillId="0" borderId="1" xfId="3" applyFont="1" applyAlignment="1">
      <alignment horizontal="center" vertical="center"/>
    </xf>
    <xf numFmtId="0" fontId="23" fillId="0" borderId="3" xfId="3" applyFont="1" applyBorder="1" applyAlignment="1">
      <alignment horizontal="left" vertical="center" wrapText="1"/>
    </xf>
    <xf numFmtId="0" fontId="23" fillId="0" borderId="3" xfId="3" applyFont="1" applyBorder="1" applyAlignment="1">
      <alignment horizontal="center" vertical="center"/>
    </xf>
    <xf numFmtId="0" fontId="23" fillId="0" borderId="3" xfId="3" applyFont="1" applyBorder="1" applyAlignment="1">
      <alignment horizontal="center" vertical="center" wrapText="1"/>
    </xf>
    <xf numFmtId="0" fontId="23" fillId="0" borderId="12" xfId="3" applyFont="1" applyBorder="1" applyAlignment="1">
      <alignment horizontal="center" vertical="center" wrapText="1"/>
    </xf>
    <xf numFmtId="0" fontId="23" fillId="0" borderId="1" xfId="3" applyFont="1" applyAlignment="1">
      <alignment vertical="center"/>
    </xf>
    <xf numFmtId="0" fontId="21" fillId="0" borderId="1" xfId="3" applyFont="1" applyAlignment="1">
      <alignment horizontal="center" vertical="center"/>
    </xf>
    <xf numFmtId="9" fontId="21" fillId="0" borderId="4" xfId="3" applyNumberFormat="1" applyFont="1" applyBorder="1" applyAlignment="1">
      <alignment horizontal="left" vertical="center" wrapText="1" indent="1"/>
    </xf>
    <xf numFmtId="3" fontId="21" fillId="4" borderId="4" xfId="3" applyNumberFormat="1" applyFont="1" applyFill="1" applyBorder="1" applyAlignment="1">
      <alignment horizontal="center" vertical="center"/>
    </xf>
    <xf numFmtId="167" fontId="21" fillId="4" borderId="4" xfId="4" applyNumberFormat="1" applyFont="1" applyFill="1" applyBorder="1" applyAlignment="1">
      <alignment horizontal="center" vertical="center"/>
    </xf>
    <xf numFmtId="169" fontId="21" fillId="4" borderId="4" xfId="3" applyNumberFormat="1" applyFont="1" applyFill="1" applyBorder="1" applyAlignment="1">
      <alignment horizontal="center" vertical="center"/>
    </xf>
    <xf numFmtId="0" fontId="21" fillId="0" borderId="1" xfId="3" applyFont="1" applyAlignment="1">
      <alignment vertical="center"/>
    </xf>
    <xf numFmtId="4" fontId="40" fillId="0" borderId="1" xfId="3" applyNumberFormat="1" applyFont="1" applyAlignment="1">
      <alignment vertical="center"/>
    </xf>
    <xf numFmtId="43" fontId="21" fillId="0" borderId="1" xfId="14" applyFont="1" applyBorder="1" applyAlignment="1">
      <alignment vertical="center"/>
    </xf>
    <xf numFmtId="43" fontId="21" fillId="0" borderId="1" xfId="3" applyNumberFormat="1" applyFont="1" applyAlignment="1">
      <alignment vertical="center"/>
    </xf>
    <xf numFmtId="9" fontId="21" fillId="0" borderId="5" xfId="3" applyNumberFormat="1" applyFont="1" applyBorder="1" applyAlignment="1">
      <alignment horizontal="left" vertical="center" wrapText="1" indent="1"/>
    </xf>
    <xf numFmtId="3" fontId="21" fillId="2" borderId="4" xfId="3" applyNumberFormat="1" applyFont="1" applyFill="1" applyBorder="1" applyAlignment="1">
      <alignment horizontal="center" vertical="center"/>
    </xf>
    <xf numFmtId="3" fontId="23" fillId="2" borderId="14" xfId="3" applyNumberFormat="1" applyFont="1" applyFill="1" applyBorder="1" applyAlignment="1">
      <alignment horizontal="left" vertical="center"/>
    </xf>
    <xf numFmtId="167" fontId="23" fillId="2" borderId="2" xfId="4" applyNumberFormat="1" applyFont="1" applyFill="1" applyBorder="1" applyAlignment="1">
      <alignment horizontal="center" vertical="center"/>
    </xf>
    <xf numFmtId="3" fontId="21" fillId="0" borderId="1" xfId="3" applyNumberFormat="1" applyFont="1" applyAlignment="1">
      <alignment horizontal="center" vertical="top"/>
    </xf>
    <xf numFmtId="3" fontId="23" fillId="0" borderId="1" xfId="3" applyNumberFormat="1" applyFont="1" applyAlignment="1">
      <alignment horizontal="left" vertical="center"/>
    </xf>
    <xf numFmtId="167" fontId="21" fillId="0" borderId="1" xfId="3" applyNumberFormat="1" applyFont="1" applyAlignment="1">
      <alignment horizontal="center"/>
    </xf>
    <xf numFmtId="0" fontId="40" fillId="0" borderId="1" xfId="3" applyFont="1"/>
    <xf numFmtId="167" fontId="21" fillId="0" borderId="1" xfId="3" applyNumberFormat="1" applyFont="1"/>
    <xf numFmtId="0" fontId="41" fillId="2" borderId="0" xfId="0" applyFont="1" applyFill="1"/>
    <xf numFmtId="0" fontId="43" fillId="0" borderId="1" xfId="0" applyFont="1" applyBorder="1" applyAlignment="1">
      <alignment horizontal="left"/>
    </xf>
    <xf numFmtId="0" fontId="22" fillId="0" borderId="1" xfId="0" applyFont="1" applyBorder="1"/>
    <xf numFmtId="0" fontId="44" fillId="0" borderId="1" xfId="0" applyFont="1" applyBorder="1" applyAlignment="1">
      <alignment vertical="top"/>
    </xf>
    <xf numFmtId="0" fontId="45" fillId="2" borderId="0" xfId="0" applyFont="1" applyFill="1"/>
    <xf numFmtId="0" fontId="45" fillId="2" borderId="13" xfId="0" applyFont="1" applyFill="1" applyBorder="1" applyAlignment="1">
      <alignment horizontal="left" vertical="center" wrapText="1"/>
    </xf>
    <xf numFmtId="9" fontId="45" fillId="2" borderId="7" xfId="0" applyNumberFormat="1" applyFont="1" applyFill="1" applyBorder="1" applyAlignment="1">
      <alignment horizontal="center" vertical="center"/>
    </xf>
    <xf numFmtId="2" fontId="45" fillId="2" borderId="13" xfId="0" applyNumberFormat="1" applyFont="1" applyFill="1" applyBorder="1" applyAlignment="1">
      <alignment horizontal="center" vertical="center"/>
    </xf>
    <xf numFmtId="0" fontId="45" fillId="2" borderId="14" xfId="0" applyFont="1" applyFill="1" applyBorder="1" applyAlignment="1">
      <alignment horizontal="center" vertical="center"/>
    </xf>
    <xf numFmtId="0" fontId="46" fillId="2" borderId="16" xfId="0" applyFont="1" applyFill="1" applyBorder="1" applyAlignment="1">
      <alignment horizontal="left"/>
    </xf>
    <xf numFmtId="165" fontId="47" fillId="0" borderId="1" xfId="17" applyFont="1" applyFill="1" applyBorder="1" applyAlignment="1" applyProtection="1">
      <alignment horizontal="center"/>
      <protection locked="0"/>
    </xf>
    <xf numFmtId="169" fontId="46" fillId="2" borderId="15" xfId="0" applyNumberFormat="1" applyFont="1" applyFill="1" applyBorder="1" applyAlignment="1">
      <alignment horizontal="center"/>
    </xf>
    <xf numFmtId="169" fontId="46" fillId="2" borderId="8" xfId="0" applyNumberFormat="1" applyFont="1" applyFill="1" applyBorder="1" applyAlignment="1">
      <alignment horizontal="center"/>
    </xf>
    <xf numFmtId="167" fontId="41" fillId="2" borderId="0" xfId="0" applyNumberFormat="1" applyFont="1" applyFill="1"/>
    <xf numFmtId="0" fontId="41" fillId="2" borderId="13" xfId="0" applyFont="1" applyFill="1" applyBorder="1"/>
    <xf numFmtId="172" fontId="41" fillId="2" borderId="7" xfId="0" applyNumberFormat="1" applyFont="1" applyFill="1" applyBorder="1"/>
    <xf numFmtId="167" fontId="41" fillId="2" borderId="15" xfId="0" applyNumberFormat="1" applyFont="1" applyFill="1" applyBorder="1" applyAlignment="1">
      <alignment horizontal="right"/>
    </xf>
    <xf numFmtId="167" fontId="41" fillId="2" borderId="8" xfId="0" applyNumberFormat="1" applyFont="1" applyFill="1" applyBorder="1" applyAlignment="1">
      <alignment horizontal="right"/>
    </xf>
    <xf numFmtId="0" fontId="41" fillId="2" borderId="15" xfId="0" applyFont="1" applyFill="1" applyBorder="1"/>
    <xf numFmtId="0" fontId="41" fillId="2" borderId="1" xfId="0" applyFont="1" applyFill="1" applyBorder="1"/>
    <xf numFmtId="0" fontId="41" fillId="2" borderId="8" xfId="0" applyFont="1" applyFill="1" applyBorder="1"/>
    <xf numFmtId="0" fontId="41" fillId="2" borderId="16" xfId="0" applyFont="1" applyFill="1" applyBorder="1" applyAlignment="1">
      <alignment vertical="center"/>
    </xf>
    <xf numFmtId="0" fontId="41" fillId="2" borderId="12" xfId="0" applyFont="1" applyFill="1" applyBorder="1"/>
    <xf numFmtId="0" fontId="41" fillId="2" borderId="16" xfId="0" applyFont="1" applyFill="1" applyBorder="1"/>
    <xf numFmtId="0" fontId="41" fillId="2" borderId="17" xfId="0" applyFont="1" applyFill="1" applyBorder="1"/>
    <xf numFmtId="0" fontId="30" fillId="0" borderId="1" xfId="0" applyFont="1" applyBorder="1"/>
    <xf numFmtId="165" fontId="41" fillId="2" borderId="1" xfId="17" applyFont="1" applyFill="1" applyBorder="1" applyProtection="1"/>
    <xf numFmtId="0" fontId="47" fillId="2" borderId="1" xfId="0" applyFont="1" applyFill="1" applyBorder="1"/>
    <xf numFmtId="0" fontId="45" fillId="2" borderId="2" xfId="21" applyNumberFormat="1" applyFont="1" applyFill="1" applyBorder="1" applyAlignment="1" applyProtection="1">
      <alignment horizontal="center" vertical="top"/>
    </xf>
    <xf numFmtId="0" fontId="45" fillId="2" borderId="2" xfId="21" applyNumberFormat="1" applyFont="1" applyFill="1" applyBorder="1" applyAlignment="1" applyProtection="1">
      <alignment horizontal="center"/>
    </xf>
    <xf numFmtId="0" fontId="41" fillId="2" borderId="2" xfId="0" applyFont="1" applyFill="1" applyBorder="1"/>
    <xf numFmtId="173" fontId="41" fillId="2" borderId="2" xfId="19" applyNumberFormat="1" applyFont="1" applyFill="1" applyBorder="1" applyAlignment="1" applyProtection="1"/>
    <xf numFmtId="174" fontId="41" fillId="2" borderId="2" xfId="19" applyNumberFormat="1" applyFont="1" applyFill="1" applyBorder="1" applyAlignment="1" applyProtection="1">
      <alignment horizontal="center"/>
    </xf>
    <xf numFmtId="0" fontId="48" fillId="2" borderId="0" xfId="0" applyFont="1" applyFill="1"/>
    <xf numFmtId="2" fontId="41" fillId="2" borderId="13" xfId="0" applyNumberFormat="1" applyFont="1" applyFill="1" applyBorder="1"/>
    <xf numFmtId="43" fontId="48" fillId="2" borderId="0" xfId="14" applyFont="1" applyFill="1"/>
    <xf numFmtId="43" fontId="41" fillId="2" borderId="0" xfId="14" applyFont="1" applyFill="1"/>
    <xf numFmtId="0" fontId="41" fillId="2" borderId="2" xfId="0" applyFont="1" applyFill="1" applyBorder="1" applyAlignment="1">
      <alignment horizontal="center"/>
    </xf>
    <xf numFmtId="172" fontId="45" fillId="2" borderId="1" xfId="0" applyNumberFormat="1" applyFont="1" applyFill="1" applyBorder="1" applyAlignment="1">
      <alignment horizontal="right"/>
    </xf>
    <xf numFmtId="174" fontId="41" fillId="2" borderId="2" xfId="22" applyNumberFormat="1" applyFont="1" applyFill="1" applyBorder="1" applyProtection="1"/>
    <xf numFmtId="173" fontId="41" fillId="2" borderId="2" xfId="20" applyNumberFormat="1" applyFont="1" applyFill="1" applyBorder="1" applyAlignment="1" applyProtection="1"/>
    <xf numFmtId="2" fontId="41" fillId="2" borderId="2" xfId="0" applyNumberFormat="1" applyFont="1" applyFill="1" applyBorder="1" applyAlignment="1">
      <alignment horizontal="center"/>
    </xf>
    <xf numFmtId="0" fontId="41" fillId="0" borderId="1" xfId="0" applyFont="1" applyBorder="1" applyAlignment="1">
      <alignment horizontal="right"/>
    </xf>
    <xf numFmtId="2" fontId="30" fillId="0" borderId="0" xfId="0" applyNumberFormat="1" applyFont="1" applyAlignment="1">
      <alignment horizontal="center"/>
    </xf>
    <xf numFmtId="0" fontId="41" fillId="0" borderId="1" xfId="0" applyFont="1" applyBorder="1"/>
    <xf numFmtId="0" fontId="30" fillId="2" borderId="1" xfId="0" applyFont="1" applyFill="1" applyBorder="1"/>
    <xf numFmtId="0" fontId="30" fillId="2" borderId="0" xfId="0" applyFont="1" applyFill="1"/>
    <xf numFmtId="165" fontId="30" fillId="2" borderId="1" xfId="17" applyFont="1" applyFill="1" applyBorder="1" applyProtection="1"/>
    <xf numFmtId="0" fontId="49"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9" fontId="41" fillId="2" borderId="1" xfId="18" applyFont="1" applyFill="1" applyBorder="1" applyProtection="1"/>
    <xf numFmtId="167" fontId="13" fillId="2" borderId="0" xfId="0" applyNumberFormat="1" applyFont="1" applyFill="1" applyAlignment="1">
      <alignment horizontal="left"/>
    </xf>
    <xf numFmtId="168" fontId="30" fillId="2" borderId="0" xfId="18" applyNumberFormat="1" applyFont="1" applyFill="1"/>
    <xf numFmtId="10" fontId="30" fillId="2" borderId="0" xfId="18" applyNumberFormat="1" applyFont="1" applyFill="1"/>
    <xf numFmtId="0" fontId="34" fillId="0" borderId="1" xfId="6" applyFont="1" applyAlignment="1">
      <alignment horizontal="center" vertical="top" wrapText="1"/>
    </xf>
    <xf numFmtId="9" fontId="35" fillId="0" borderId="1" xfId="5" applyFont="1" applyFill="1" applyAlignment="1" applyProtection="1">
      <alignment vertical="center" wrapText="1"/>
    </xf>
    <xf numFmtId="1" fontId="35" fillId="0" borderId="1" xfId="5" applyNumberFormat="1" applyFont="1" applyFill="1" applyAlignment="1" applyProtection="1">
      <alignment horizontal="center" vertical="center" wrapText="1"/>
    </xf>
    <xf numFmtId="169" fontId="19" fillId="12" borderId="9" xfId="3" applyNumberFormat="1" applyFont="1" applyFill="1" applyBorder="1" applyAlignment="1">
      <alignment horizontal="center" vertical="center"/>
    </xf>
    <xf numFmtId="0" fontId="42" fillId="12" borderId="1" xfId="0" applyFont="1" applyFill="1" applyBorder="1" applyAlignment="1">
      <alignment horizontal="left" vertical="center"/>
    </xf>
    <xf numFmtId="0" fontId="43" fillId="12" borderId="1" xfId="0" applyFont="1" applyFill="1" applyBorder="1" applyAlignment="1">
      <alignment horizontal="left"/>
    </xf>
    <xf numFmtId="167" fontId="21" fillId="0" borderId="4" xfId="4" applyNumberFormat="1" applyFont="1" applyFill="1" applyBorder="1" applyAlignment="1">
      <alignment horizontal="center" vertical="center"/>
    </xf>
    <xf numFmtId="0" fontId="35" fillId="0" borderId="1" xfId="3" applyFont="1"/>
    <xf numFmtId="9" fontId="37" fillId="0" borderId="1" xfId="3" applyNumberFormat="1" applyFont="1"/>
    <xf numFmtId="9" fontId="51" fillId="0" borderId="1" xfId="3" quotePrefix="1" applyNumberFormat="1" applyFont="1"/>
    <xf numFmtId="0" fontId="35" fillId="0" borderId="1" xfId="3" applyFont="1" applyAlignment="1">
      <alignment horizontal="center"/>
    </xf>
    <xf numFmtId="0" fontId="50" fillId="0" borderId="20" xfId="2" applyFont="1" applyBorder="1" applyAlignment="1">
      <alignment horizontal="left" vertical="center"/>
    </xf>
    <xf numFmtId="0" fontId="52" fillId="0" borderId="20" xfId="2" applyFont="1" applyBorder="1" applyAlignment="1">
      <alignment vertical="center"/>
    </xf>
    <xf numFmtId="0" fontId="35" fillId="0" borderId="21" xfId="3" applyFont="1" applyBorder="1"/>
    <xf numFmtId="0" fontId="20" fillId="0" borderId="1" xfId="3" applyFont="1"/>
    <xf numFmtId="0" fontId="35" fillId="0" borderId="1" xfId="2" applyFont="1" applyAlignment="1">
      <alignment horizontal="left" vertical="center"/>
    </xf>
    <xf numFmtId="0" fontId="53" fillId="0" borderId="1" xfId="3" quotePrefix="1" applyFont="1"/>
    <xf numFmtId="0" fontId="20" fillId="0" borderId="1" xfId="2" applyFont="1" applyAlignment="1">
      <alignment horizontal="left" vertical="center"/>
    </xf>
    <xf numFmtId="0" fontId="54" fillId="0" borderId="6" xfId="6" applyFont="1" applyBorder="1" applyAlignment="1">
      <alignment horizontal="left" vertical="center"/>
    </xf>
    <xf numFmtId="0" fontId="34" fillId="0" borderId="6" xfId="6" applyFont="1" applyBorder="1" applyAlignment="1">
      <alignment horizontal="left" vertical="center"/>
    </xf>
    <xf numFmtId="0" fontId="35" fillId="0" borderId="1" xfId="3" applyFont="1" applyAlignment="1">
      <alignment vertical="center"/>
    </xf>
    <xf numFmtId="9" fontId="35" fillId="0" borderId="22" xfId="5" applyFont="1" applyBorder="1" applyAlignment="1" applyProtection="1">
      <alignment vertical="center" wrapText="1"/>
    </xf>
    <xf numFmtId="0" fontId="20" fillId="0" borderId="1" xfId="3" applyFont="1" applyAlignment="1">
      <alignment vertical="center"/>
    </xf>
    <xf numFmtId="165" fontId="35" fillId="0" borderId="1" xfId="17" applyFont="1" applyBorder="1" applyAlignment="1" applyProtection="1">
      <alignment horizontal="center"/>
    </xf>
    <xf numFmtId="0" fontId="14" fillId="0" borderId="1" xfId="2" applyFont="1" applyAlignment="1">
      <alignment horizontal="left" vertical="center"/>
    </xf>
    <xf numFmtId="0" fontId="15" fillId="0" borderId="1" xfId="2" applyFont="1" applyAlignment="1">
      <alignment vertical="center"/>
    </xf>
    <xf numFmtId="0" fontId="32" fillId="0" borderId="1" xfId="6" applyFont="1" applyAlignment="1">
      <alignment horizontal="left" vertical="center"/>
    </xf>
    <xf numFmtId="0" fontId="33" fillId="0" borderId="1" xfId="6" applyFont="1" applyAlignment="1">
      <alignment horizontal="left" vertical="center"/>
    </xf>
    <xf numFmtId="164" fontId="35" fillId="0" borderId="1" xfId="3" applyNumberFormat="1" applyFont="1" applyAlignment="1">
      <alignment horizontal="center" vertical="center"/>
    </xf>
    <xf numFmtId="0" fontId="13" fillId="0" borderId="29" xfId="3" applyFont="1" applyBorder="1"/>
    <xf numFmtId="0" fontId="13" fillId="0" borderId="29" xfId="3" applyFont="1" applyBorder="1" applyAlignment="1">
      <alignment horizontal="center"/>
    </xf>
    <xf numFmtId="0" fontId="13" fillId="0" borderId="30" xfId="3" applyFont="1" applyBorder="1"/>
    <xf numFmtId="0" fontId="13" fillId="0" borderId="30" xfId="3" applyFont="1" applyBorder="1" applyAlignment="1">
      <alignment horizontal="center"/>
    </xf>
    <xf numFmtId="0" fontId="31" fillId="0" borderId="1" xfId="3" quotePrefix="1" applyFont="1"/>
    <xf numFmtId="0" fontId="14" fillId="0" borderId="30" xfId="2" applyFont="1" applyBorder="1" applyAlignment="1">
      <alignment horizontal="left" vertical="center"/>
    </xf>
    <xf numFmtId="0" fontId="55" fillId="0" borderId="1" xfId="3" applyFont="1" applyAlignment="1">
      <alignment vertical="center"/>
    </xf>
    <xf numFmtId="0" fontId="55" fillId="0" borderId="1" xfId="3" applyFont="1"/>
    <xf numFmtId="0" fontId="35" fillId="0" borderId="30" xfId="3" applyFont="1" applyBorder="1"/>
    <xf numFmtId="0" fontId="35" fillId="0" borderId="30" xfId="3" applyFont="1" applyBorder="1" applyAlignment="1">
      <alignment horizontal="center"/>
    </xf>
    <xf numFmtId="0" fontId="35" fillId="0" borderId="29" xfId="3" applyFont="1" applyBorder="1"/>
    <xf numFmtId="0" fontId="35" fillId="0" borderId="29" xfId="3" applyFont="1" applyBorder="1" applyAlignment="1">
      <alignment vertical="center"/>
    </xf>
    <xf numFmtId="0" fontId="35" fillId="0" borderId="29" xfId="3" applyFont="1" applyBorder="1" applyAlignment="1">
      <alignment horizontal="center"/>
    </xf>
    <xf numFmtId="9" fontId="37" fillId="0" borderId="22" xfId="18" applyFont="1" applyBorder="1" applyAlignment="1" applyProtection="1">
      <alignment horizontal="center" vertical="center"/>
    </xf>
    <xf numFmtId="0" fontId="13" fillId="0" borderId="1" xfId="3" applyFont="1" applyAlignment="1">
      <alignment horizontal="center" vertical="center" textRotation="90" wrapText="1"/>
    </xf>
    <xf numFmtId="0" fontId="13" fillId="0" borderId="1" xfId="3" applyFont="1" applyAlignment="1">
      <alignment wrapText="1"/>
    </xf>
    <xf numFmtId="0" fontId="56" fillId="0" borderId="1" xfId="2" applyFont="1"/>
    <xf numFmtId="0" fontId="58" fillId="0" borderId="1" xfId="2" applyFont="1" applyAlignment="1">
      <alignment vertical="center"/>
    </xf>
    <xf numFmtId="0" fontId="59" fillId="0" borderId="1" xfId="2" applyFont="1" applyAlignment="1">
      <alignment vertical="center"/>
    </xf>
    <xf numFmtId="0" fontId="60" fillId="0" borderId="1" xfId="2" applyFont="1" applyAlignment="1">
      <alignment vertical="center"/>
    </xf>
    <xf numFmtId="0" fontId="69" fillId="0" borderId="1" xfId="2" applyFont="1" applyAlignment="1">
      <alignment vertical="center"/>
    </xf>
    <xf numFmtId="0" fontId="70" fillId="3" borderId="1" xfId="2" applyFont="1" applyFill="1"/>
    <xf numFmtId="0" fontId="72" fillId="0" borderId="1" xfId="2" applyFont="1" applyAlignment="1">
      <alignment vertical="center" wrapText="1"/>
    </xf>
    <xf numFmtId="0" fontId="58" fillId="0" borderId="1" xfId="2" applyFont="1"/>
    <xf numFmtId="0" fontId="59" fillId="0" borderId="1" xfId="2" applyFont="1"/>
    <xf numFmtId="0" fontId="60" fillId="0" borderId="1" xfId="2" applyFont="1"/>
    <xf numFmtId="0" fontId="69" fillId="0" borderId="1" xfId="2" applyFont="1"/>
    <xf numFmtId="0" fontId="74" fillId="0" borderId="1" xfId="2" applyFont="1" applyAlignment="1">
      <alignment horizontal="left" vertical="center" wrapText="1" indent="1"/>
    </xf>
    <xf numFmtId="0" fontId="76" fillId="0" borderId="27" xfId="26" applyFont="1" applyFill="1" applyBorder="1" applyAlignment="1" applyProtection="1">
      <alignment horizontal="left" vertical="center"/>
    </xf>
    <xf numFmtId="2" fontId="77" fillId="0" borderId="27" xfId="26" applyNumberFormat="1" applyFont="1" applyFill="1" applyBorder="1" applyAlignment="1" applyProtection="1">
      <alignment vertical="center"/>
    </xf>
    <xf numFmtId="0" fontId="78" fillId="0" borderId="27" xfId="26" applyFont="1" applyFill="1" applyBorder="1" applyAlignment="1" applyProtection="1">
      <alignment vertical="center"/>
    </xf>
    <xf numFmtId="0" fontId="61" fillId="0" borderId="27" xfId="26" applyFont="1" applyFill="1" applyBorder="1" applyAlignment="1" applyProtection="1">
      <alignment vertical="center"/>
    </xf>
    <xf numFmtId="2" fontId="79" fillId="0" borderId="27" xfId="26" applyNumberFormat="1" applyFont="1" applyFill="1" applyBorder="1" applyAlignment="1" applyProtection="1">
      <alignment vertical="center"/>
    </xf>
    <xf numFmtId="0" fontId="76" fillId="0" borderId="27" xfId="26" applyFont="1" applyFill="1" applyBorder="1" applyAlignment="1" applyProtection="1">
      <alignment horizontal="right" vertical="center"/>
    </xf>
    <xf numFmtId="175" fontId="58" fillId="0" borderId="1" xfId="2" applyNumberFormat="1" applyFont="1"/>
    <xf numFmtId="167" fontId="85" fillId="0" borderId="1" xfId="8" applyNumberFormat="1" applyFont="1" applyFill="1" applyBorder="1" applyAlignment="1" applyProtection="1">
      <alignment horizontal="center" vertical="center"/>
    </xf>
    <xf numFmtId="167" fontId="86" fillId="2" borderId="32" xfId="8" applyNumberFormat="1" applyFont="1" applyFill="1" applyBorder="1" applyAlignment="1" applyProtection="1">
      <alignment horizontal="center" vertical="center"/>
    </xf>
    <xf numFmtId="167" fontId="85" fillId="2" borderId="1" xfId="8" applyNumberFormat="1" applyFont="1" applyFill="1" applyBorder="1" applyAlignment="1" applyProtection="1">
      <alignment horizontal="center" vertical="center"/>
    </xf>
    <xf numFmtId="167" fontId="87" fillId="0" borderId="1" xfId="8" applyNumberFormat="1" applyFont="1" applyFill="1" applyBorder="1" applyAlignment="1" applyProtection="1">
      <alignment horizontal="center" vertical="center"/>
    </xf>
    <xf numFmtId="167" fontId="87" fillId="2" borderId="1" xfId="8" applyNumberFormat="1" applyFont="1" applyFill="1" applyBorder="1" applyAlignment="1" applyProtection="1">
      <alignment horizontal="center" vertical="center"/>
    </xf>
    <xf numFmtId="174" fontId="87" fillId="0" borderId="1" xfId="8" applyNumberFormat="1" applyFont="1" applyFill="1" applyBorder="1" applyAlignment="1" applyProtection="1">
      <alignment horizontal="center" vertical="center"/>
    </xf>
    <xf numFmtId="2" fontId="88" fillId="0" borderId="1" xfId="9" applyNumberFormat="1" applyFont="1" applyFill="1" applyBorder="1" applyAlignment="1" applyProtection="1">
      <alignment vertical="center" wrapText="1"/>
    </xf>
    <xf numFmtId="175" fontId="83" fillId="0" borderId="1" xfId="8" applyNumberFormat="1" applyFont="1" applyFill="1" applyBorder="1" applyAlignment="1" applyProtection="1">
      <alignment horizontal="right" vertical="center"/>
    </xf>
    <xf numFmtId="175" fontId="58" fillId="0" borderId="1" xfId="2" applyNumberFormat="1" applyFont="1" applyAlignment="1">
      <alignment vertical="center"/>
    </xf>
    <xf numFmtId="167" fontId="85" fillId="4" borderId="1" xfId="8" applyNumberFormat="1" applyFont="1" applyFill="1" applyBorder="1" applyAlignment="1" applyProtection="1">
      <alignment horizontal="center" vertical="center"/>
    </xf>
    <xf numFmtId="167" fontId="86" fillId="2" borderId="34" xfId="8" applyNumberFormat="1" applyFont="1" applyFill="1" applyBorder="1" applyAlignment="1" applyProtection="1">
      <alignment horizontal="center" vertical="center"/>
    </xf>
    <xf numFmtId="167" fontId="87" fillId="4" borderId="1" xfId="8" applyNumberFormat="1" applyFont="1" applyFill="1" applyBorder="1" applyAlignment="1" applyProtection="1">
      <alignment horizontal="center" vertical="center"/>
    </xf>
    <xf numFmtId="174" fontId="87" fillId="4" borderId="1" xfId="8" applyNumberFormat="1" applyFont="1" applyFill="1" applyBorder="1" applyAlignment="1" applyProtection="1">
      <alignment horizontal="center" vertical="center"/>
    </xf>
    <xf numFmtId="167" fontId="64" fillId="2" borderId="34" xfId="8" applyNumberFormat="1" applyFont="1" applyFill="1" applyBorder="1" applyAlignment="1" applyProtection="1">
      <alignment horizontal="center" vertical="center"/>
    </xf>
    <xf numFmtId="0" fontId="75" fillId="0" borderId="27" xfId="2" applyFont="1" applyBorder="1"/>
    <xf numFmtId="2" fontId="80" fillId="0" borderId="31" xfId="2" applyNumberFormat="1" applyFont="1" applyBorder="1" applyAlignment="1">
      <alignment horizontal="center" vertical="center"/>
    </xf>
    <xf numFmtId="0" fontId="80" fillId="0" borderId="25" xfId="2" applyFont="1" applyBorder="1" applyAlignment="1">
      <alignment horizontal="center" vertical="center"/>
    </xf>
    <xf numFmtId="0" fontId="80" fillId="0" borderId="32" xfId="2" applyFont="1" applyBorder="1" applyAlignment="1">
      <alignment horizontal="center" vertical="center"/>
    </xf>
    <xf numFmtId="0" fontId="80" fillId="0" borderId="1" xfId="2" applyFont="1" applyAlignment="1">
      <alignment vertical="center"/>
    </xf>
    <xf numFmtId="0" fontId="80" fillId="0" borderId="1" xfId="2" applyFont="1" applyAlignment="1">
      <alignment horizontal="center" vertical="center" wrapText="1"/>
    </xf>
    <xf numFmtId="2" fontId="80" fillId="0" borderId="25" xfId="2" applyNumberFormat="1" applyFont="1" applyBorder="1" applyAlignment="1">
      <alignment horizontal="center"/>
    </xf>
    <xf numFmtId="0" fontId="81" fillId="0" borderId="1" xfId="2" applyFont="1"/>
    <xf numFmtId="0" fontId="64" fillId="0" borderId="1" xfId="2" applyFont="1" applyAlignment="1">
      <alignment horizontal="center"/>
    </xf>
    <xf numFmtId="0" fontId="80" fillId="0" borderId="1" xfId="2" applyFont="1" applyAlignment="1">
      <alignment horizontal="center" wrapText="1"/>
    </xf>
    <xf numFmtId="0" fontId="58" fillId="0" borderId="1" xfId="2" applyFont="1" applyAlignment="1">
      <alignment horizontal="center"/>
    </xf>
    <xf numFmtId="0" fontId="82" fillId="0" borderId="35" xfId="2" applyFont="1" applyBorder="1" applyAlignment="1">
      <alignment horizontal="center" vertical="center" wrapText="1"/>
    </xf>
    <xf numFmtId="0" fontId="82" fillId="0" borderId="36" xfId="2" applyFont="1" applyBorder="1" applyAlignment="1">
      <alignment horizontal="center" vertical="center" wrapText="1"/>
    </xf>
    <xf numFmtId="0" fontId="82" fillId="0" borderId="1" xfId="2" applyFont="1" applyAlignment="1">
      <alignment horizontal="center" vertical="center" wrapText="1"/>
    </xf>
    <xf numFmtId="0" fontId="82" fillId="0" borderId="37" xfId="2" applyFont="1" applyBorder="1" applyAlignment="1">
      <alignment horizontal="center" vertical="center" wrapText="1"/>
    </xf>
    <xf numFmtId="0" fontId="83" fillId="0" borderId="1" xfId="2" applyFont="1" applyAlignment="1">
      <alignment horizontal="center" vertical="center" wrapText="1"/>
    </xf>
    <xf numFmtId="0" fontId="84" fillId="0" borderId="38" xfId="2" applyFont="1" applyBorder="1" applyAlignment="1">
      <alignment horizontal="center" vertical="center" wrapText="1"/>
    </xf>
    <xf numFmtId="167" fontId="84" fillId="2" borderId="32" xfId="2" applyNumberFormat="1" applyFont="1" applyFill="1" applyBorder="1" applyAlignment="1">
      <alignment horizontal="center" vertical="center" wrapText="1"/>
    </xf>
    <xf numFmtId="0" fontId="84" fillId="4" borderId="1" xfId="2" applyFont="1" applyFill="1" applyAlignment="1">
      <alignment horizontal="center" vertical="center" wrapText="1"/>
    </xf>
    <xf numFmtId="167" fontId="84" fillId="2" borderId="34" xfId="2" applyNumberFormat="1" applyFont="1" applyFill="1" applyBorder="1" applyAlignment="1">
      <alignment horizontal="center" vertical="center" wrapText="1"/>
    </xf>
    <xf numFmtId="0" fontId="84" fillId="0" borderId="1" xfId="2" applyFont="1" applyAlignment="1">
      <alignment horizontal="center" vertical="center" wrapText="1"/>
    </xf>
    <xf numFmtId="167" fontId="68" fillId="2" borderId="34" xfId="2" applyNumberFormat="1" applyFont="1" applyFill="1" applyBorder="1" applyAlignment="1">
      <alignment horizontal="center" vertical="center" wrapText="1"/>
    </xf>
    <xf numFmtId="0" fontId="34" fillId="0" borderId="6" xfId="6" applyFont="1" applyBorder="1" applyAlignment="1">
      <alignment horizontal="left" vertical="center" wrapText="1"/>
    </xf>
    <xf numFmtId="0" fontId="89" fillId="0" borderId="1" xfId="26" applyFont="1" applyFill="1" applyBorder="1" applyAlignment="1" applyProtection="1">
      <alignment horizontal="left" vertical="center"/>
    </xf>
    <xf numFmtId="0" fontId="90" fillId="0" borderId="1" xfId="26" applyFont="1" applyFill="1" applyBorder="1" applyAlignment="1" applyProtection="1">
      <alignment horizontal="left"/>
    </xf>
    <xf numFmtId="2" fontId="91" fillId="0" borderId="1" xfId="26" applyNumberFormat="1" applyFont="1" applyFill="1" applyBorder="1" applyAlignment="1" applyProtection="1"/>
    <xf numFmtId="0" fontId="72" fillId="0" borderId="1" xfId="26" applyFont="1" applyFill="1" applyBorder="1" applyAlignment="1" applyProtection="1"/>
    <xf numFmtId="176" fontId="92" fillId="0" borderId="1" xfId="26" applyNumberFormat="1" applyFont="1" applyFill="1" applyBorder="1" applyAlignment="1" applyProtection="1"/>
    <xf numFmtId="2" fontId="93" fillId="0" borderId="1" xfId="26" applyNumberFormat="1" applyFont="1" applyFill="1" applyBorder="1" applyAlignment="1" applyProtection="1"/>
    <xf numFmtId="0" fontId="94" fillId="0" borderId="1" xfId="27" applyFont="1" applyAlignment="1">
      <alignment vertical="center"/>
    </xf>
    <xf numFmtId="0" fontId="94" fillId="0" borderId="1" xfId="27" applyFont="1" applyAlignment="1">
      <alignment horizontal="center" vertical="center"/>
    </xf>
    <xf numFmtId="0" fontId="94" fillId="0" borderId="1" xfId="27" applyFont="1"/>
    <xf numFmtId="0" fontId="88" fillId="0" borderId="28" xfId="0" applyFont="1" applyBorder="1"/>
    <xf numFmtId="0" fontId="97" fillId="0" borderId="1" xfId="27" applyFont="1"/>
    <xf numFmtId="0" fontId="98" fillId="0" borderId="0" xfId="0" applyFont="1"/>
    <xf numFmtId="10" fontId="94" fillId="0" borderId="1" xfId="9" applyNumberFormat="1" applyFont="1" applyFill="1" applyBorder="1"/>
    <xf numFmtId="177" fontId="94" fillId="0" borderId="1" xfId="27" applyNumberFormat="1" applyFont="1"/>
    <xf numFmtId="0" fontId="99" fillId="0" borderId="1" xfId="27" applyFont="1"/>
    <xf numFmtId="0" fontId="94" fillId="0" borderId="1" xfId="27" applyFont="1" applyAlignment="1">
      <alignment horizontal="left"/>
    </xf>
    <xf numFmtId="2" fontId="94" fillId="0" borderId="1" xfId="27" applyNumberFormat="1" applyFont="1"/>
    <xf numFmtId="166" fontId="58" fillId="0" borderId="1" xfId="28" applyFont="1" applyFill="1" applyBorder="1"/>
    <xf numFmtId="3" fontId="94" fillId="0" borderId="1" xfId="27" applyNumberFormat="1" applyFont="1" applyAlignment="1">
      <alignment horizontal="left"/>
    </xf>
    <xf numFmtId="3" fontId="94" fillId="0" borderId="1" xfId="27" applyNumberFormat="1" applyFont="1"/>
    <xf numFmtId="0" fontId="88" fillId="0" borderId="1" xfId="27" applyFont="1"/>
    <xf numFmtId="177" fontId="88" fillId="0" borderId="1" xfId="27" applyNumberFormat="1" applyFont="1"/>
    <xf numFmtId="177" fontId="96" fillId="0" borderId="1" xfId="27" applyNumberFormat="1" applyFont="1" applyAlignment="1">
      <alignment horizontal="center" vertical="center"/>
    </xf>
    <xf numFmtId="0" fontId="100" fillId="0" borderId="0" xfId="0" applyFont="1"/>
    <xf numFmtId="0" fontId="101" fillId="0" borderId="0" xfId="0" applyFont="1"/>
    <xf numFmtId="0" fontId="102" fillId="0" borderId="0" xfId="0" applyFont="1"/>
    <xf numFmtId="164" fontId="34" fillId="10" borderId="39" xfId="3" applyNumberFormat="1" applyFont="1" applyFill="1" applyBorder="1" applyAlignment="1" applyProtection="1">
      <alignment horizontal="center" vertical="center"/>
      <protection locked="0"/>
    </xf>
    <xf numFmtId="9" fontId="35" fillId="10" borderId="1" xfId="18" applyFont="1" applyFill="1" applyBorder="1" applyAlignment="1" applyProtection="1">
      <alignment horizontal="center" vertical="center"/>
      <protection locked="0"/>
    </xf>
    <xf numFmtId="0" fontId="103" fillId="0" borderId="27" xfId="0" applyFont="1" applyBorder="1" applyAlignment="1">
      <alignment horizontal="center" vertical="center" readingOrder="1"/>
    </xf>
    <xf numFmtId="0" fontId="104" fillId="0" borderId="27" xfId="0" applyFont="1" applyBorder="1" applyAlignment="1">
      <alignment horizontal="center" vertical="center" readingOrder="1"/>
    </xf>
    <xf numFmtId="0" fontId="95" fillId="0" borderId="40" xfId="29" applyFont="1" applyBorder="1" applyAlignment="1">
      <alignment horizontal="center" vertical="center"/>
    </xf>
    <xf numFmtId="178" fontId="106" fillId="0" borderId="40" xfId="29" applyNumberFormat="1" applyFont="1" applyBorder="1" applyAlignment="1">
      <alignment horizontal="center" vertical="center"/>
    </xf>
    <xf numFmtId="0" fontId="95" fillId="14" borderId="1" xfId="29" applyFont="1" applyFill="1" applyAlignment="1">
      <alignment horizontal="center" vertical="center"/>
    </xf>
    <xf numFmtId="178" fontId="106" fillId="14" borderId="1" xfId="6" applyNumberFormat="1" applyFont="1" applyFill="1" applyAlignment="1">
      <alignment horizontal="center" vertical="center"/>
    </xf>
    <xf numFmtId="0" fontId="107" fillId="0" borderId="1" xfId="29" applyFont="1"/>
    <xf numFmtId="0" fontId="107" fillId="0" borderId="1" xfId="6" applyFont="1"/>
    <xf numFmtId="15" fontId="108" fillId="0" borderId="1" xfId="26" applyNumberFormat="1" applyFont="1" applyFill="1" applyBorder="1" applyAlignment="1" applyProtection="1">
      <alignment horizontal="left" vertical="center"/>
    </xf>
    <xf numFmtId="9" fontId="37" fillId="11" borderId="1" xfId="5" applyFont="1" applyFill="1" applyBorder="1" applyAlignment="1" applyProtection="1">
      <alignment horizontal="center" vertical="center" wrapText="1"/>
    </xf>
    <xf numFmtId="9" fontId="42" fillId="12" borderId="2" xfId="3" applyNumberFormat="1" applyFont="1" applyFill="1" applyBorder="1" applyAlignment="1">
      <alignment horizontal="center" vertical="center" wrapText="1"/>
    </xf>
    <xf numFmtId="0" fontId="0" fillId="0" borderId="0" xfId="0" applyProtection="1">
      <protection locked="0"/>
    </xf>
    <xf numFmtId="166" fontId="21" fillId="0" borderId="1" xfId="6" applyNumberFormat="1" applyFont="1" applyProtection="1">
      <protection locked="0"/>
    </xf>
    <xf numFmtId="0" fontId="21" fillId="0" borderId="1" xfId="6" applyFont="1" applyProtection="1">
      <protection locked="0"/>
    </xf>
    <xf numFmtId="166" fontId="23" fillId="0" borderId="1" xfId="12" applyFont="1" applyProtection="1">
      <protection locked="0"/>
    </xf>
    <xf numFmtId="170" fontId="23" fillId="0" borderId="1" xfId="6" applyNumberFormat="1" applyFont="1" applyProtection="1">
      <protection locked="0"/>
    </xf>
    <xf numFmtId="0" fontId="21" fillId="0" borderId="30" xfId="6" applyFont="1" applyBorder="1" applyProtection="1">
      <protection locked="0"/>
    </xf>
    <xf numFmtId="0" fontId="21" fillId="0" borderId="29" xfId="6" applyFont="1" applyBorder="1" applyProtection="1">
      <protection locked="0"/>
    </xf>
    <xf numFmtId="0" fontId="25" fillId="0" borderId="1" xfId="3" applyFont="1" applyAlignment="1" applyProtection="1">
      <alignment vertical="center"/>
      <protection locked="0"/>
    </xf>
    <xf numFmtId="2" fontId="26" fillId="0" borderId="1" xfId="6" applyNumberFormat="1" applyFont="1" applyAlignment="1" applyProtection="1">
      <alignment horizontal="left" indent="1"/>
      <protection locked="0"/>
    </xf>
    <xf numFmtId="0" fontId="26" fillId="0" borderId="1" xfId="6" applyFont="1" applyProtection="1">
      <protection locked="0"/>
    </xf>
    <xf numFmtId="0" fontId="27" fillId="0" borderId="1" xfId="6" applyFont="1" applyProtection="1">
      <protection locked="0"/>
    </xf>
    <xf numFmtId="0" fontId="23" fillId="0" borderId="1" xfId="6" applyFont="1" applyAlignment="1" applyProtection="1">
      <alignment horizontal="right"/>
      <protection locked="0"/>
    </xf>
    <xf numFmtId="168" fontId="21" fillId="0" borderId="1" xfId="13" applyNumberFormat="1" applyFont="1" applyProtection="1">
      <protection locked="0"/>
    </xf>
    <xf numFmtId="0" fontId="23" fillId="0" borderId="0" xfId="0" applyFont="1" applyAlignment="1" applyProtection="1">
      <alignment horizontal="justify" vertical="center"/>
      <protection locked="0"/>
    </xf>
    <xf numFmtId="166" fontId="23" fillId="0" borderId="1" xfId="6" applyNumberFormat="1" applyFont="1" applyProtection="1">
      <protection locked="0"/>
    </xf>
    <xf numFmtId="0" fontId="28" fillId="0" borderId="1" xfId="3" applyFont="1" applyAlignment="1" applyProtection="1">
      <alignment vertical="center"/>
      <protection locked="0"/>
    </xf>
    <xf numFmtId="0" fontId="29" fillId="0" borderId="1" xfId="3" applyFont="1" applyAlignment="1" applyProtection="1">
      <alignment vertical="center"/>
      <protection locked="0"/>
    </xf>
    <xf numFmtId="0" fontId="27" fillId="0" borderId="1" xfId="6" applyFont="1" applyAlignment="1" applyProtection="1">
      <alignment horizontal="right"/>
      <protection locked="0"/>
    </xf>
    <xf numFmtId="0" fontId="21" fillId="0" borderId="0" xfId="0" applyFont="1" applyAlignment="1" applyProtection="1">
      <alignment horizontal="justify" vertical="center"/>
      <protection locked="0"/>
    </xf>
    <xf numFmtId="0" fontId="21" fillId="0" borderId="0" xfId="0" applyFont="1" applyProtection="1">
      <protection locked="0"/>
    </xf>
    <xf numFmtId="0" fontId="13" fillId="0" borderId="0" xfId="0" applyFont="1" applyAlignment="1" applyProtection="1">
      <alignment horizontal="justify" vertical="center"/>
      <protection locked="0"/>
    </xf>
    <xf numFmtId="0" fontId="13" fillId="0" borderId="0" xfId="0" applyFont="1" applyProtection="1">
      <protection locked="0"/>
    </xf>
    <xf numFmtId="0" fontId="22" fillId="0" borderId="1" xfId="3" applyFont="1" applyAlignment="1">
      <alignment horizontal="center" vertical="center" textRotation="90"/>
    </xf>
    <xf numFmtId="0" fontId="18" fillId="0" borderId="7" xfId="3" applyFont="1" applyBorder="1" applyAlignment="1">
      <alignment horizontal="center" vertical="center" wrapText="1"/>
    </xf>
    <xf numFmtId="0" fontId="13" fillId="0" borderId="8" xfId="3" applyFont="1" applyBorder="1" applyAlignment="1">
      <alignment horizontal="center" vertical="center" textRotation="90"/>
    </xf>
    <xf numFmtId="0" fontId="21" fillId="5" borderId="2" xfId="3" applyFont="1" applyFill="1" applyBorder="1" applyAlignment="1">
      <alignment horizontal="center" vertical="top" wrapText="1"/>
    </xf>
    <xf numFmtId="0" fontId="21" fillId="5" borderId="2" xfId="3" applyFont="1" applyFill="1" applyBorder="1" applyAlignment="1">
      <alignment horizontal="center" vertical="top"/>
    </xf>
    <xf numFmtId="0" fontId="19" fillId="12" borderId="1" xfId="0" applyFont="1" applyFill="1" applyBorder="1" applyAlignment="1">
      <alignment horizontal="left" vertical="center" wrapText="1"/>
    </xf>
    <xf numFmtId="0" fontId="33" fillId="12" borderId="1" xfId="0" applyFont="1" applyFill="1" applyBorder="1" applyAlignment="1">
      <alignment horizontal="left"/>
    </xf>
    <xf numFmtId="0" fontId="21" fillId="0" borderId="1" xfId="3" applyFont="1" applyAlignment="1">
      <alignment horizontal="left" vertical="top" wrapText="1"/>
    </xf>
    <xf numFmtId="3" fontId="23" fillId="2" borderId="18" xfId="3" applyNumberFormat="1" applyFont="1" applyFill="1" applyBorder="1" applyAlignment="1">
      <alignment horizontal="left" vertical="center"/>
    </xf>
    <xf numFmtId="3" fontId="23" fillId="2" borderId="19" xfId="3" applyNumberFormat="1" applyFont="1" applyFill="1" applyBorder="1" applyAlignment="1">
      <alignment horizontal="left" vertical="center"/>
    </xf>
    <xf numFmtId="0" fontId="45" fillId="2" borderId="12" xfId="0" applyFont="1" applyFill="1" applyBorder="1" applyAlignment="1">
      <alignment horizontal="center"/>
    </xf>
    <xf numFmtId="0" fontId="57" fillId="0" borderId="23" xfId="2" applyFont="1" applyBorder="1" applyAlignment="1">
      <alignment horizontal="center" vertical="center"/>
    </xf>
    <xf numFmtId="0" fontId="57" fillId="0" borderId="24" xfId="2" applyFont="1" applyBorder="1" applyAlignment="1">
      <alignment horizontal="center" vertical="center"/>
    </xf>
    <xf numFmtId="0" fontId="71" fillId="0" borderId="25" xfId="2" applyFont="1" applyBorder="1" applyAlignment="1">
      <alignment horizontal="center"/>
    </xf>
    <xf numFmtId="2" fontId="73" fillId="0" borderId="26" xfId="2" applyNumberFormat="1" applyFont="1" applyBorder="1" applyAlignment="1">
      <alignment horizontal="center" vertical="center" wrapText="1"/>
    </xf>
    <xf numFmtId="2" fontId="73" fillId="0" borderId="1" xfId="2" applyNumberFormat="1" applyFont="1" applyAlignment="1">
      <alignment horizontal="center" vertical="center" wrapText="1"/>
    </xf>
    <xf numFmtId="0" fontId="62" fillId="13" borderId="27" xfId="2" applyFont="1" applyFill="1" applyBorder="1" applyAlignment="1" applyProtection="1">
      <alignment horizontal="center" vertical="center"/>
      <protection locked="0"/>
    </xf>
    <xf numFmtId="0" fontId="63" fillId="0" borderId="1" xfId="2" applyFont="1" applyAlignment="1">
      <alignment horizontal="center"/>
    </xf>
    <xf numFmtId="0" fontId="80" fillId="0" borderId="1" xfId="2" applyFont="1" applyAlignment="1">
      <alignment horizontal="center" vertical="center" wrapText="1"/>
    </xf>
    <xf numFmtId="0" fontId="64" fillId="0" borderId="33" xfId="2" applyFont="1" applyBorder="1" applyAlignment="1">
      <alignment horizontal="center"/>
    </xf>
    <xf numFmtId="0" fontId="64" fillId="0" borderId="34" xfId="2" applyFont="1" applyBorder="1" applyAlignment="1">
      <alignment horizontal="center"/>
    </xf>
    <xf numFmtId="0" fontId="65" fillId="0" borderId="1" xfId="2" applyFont="1" applyAlignment="1">
      <alignment horizontal="center" vertical="center" wrapText="1"/>
    </xf>
    <xf numFmtId="0" fontId="62" fillId="13" borderId="27" xfId="2" applyFont="1" applyFill="1" applyBorder="1" applyAlignment="1" applyProtection="1">
      <alignment horizontal="center" vertical="center" wrapText="1"/>
      <protection locked="0"/>
    </xf>
    <xf numFmtId="0" fontId="57" fillId="0" borderId="28" xfId="2" applyFont="1" applyBorder="1" applyAlignment="1">
      <alignment horizontal="center" vertical="center"/>
    </xf>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xfId="29" xr:uid="{CE46F580-0467-824A-BF7B-D130795C5110}"/>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'5.Prijsscore'!$B$23:$B$28</c:f>
              <c:numCache>
                <c:formatCode>"€"\ #,##0.00</c:formatCode>
                <c:ptCount val="6"/>
                <c:pt idx="0">
                  <c:v>15200700</c:v>
                </c:pt>
                <c:pt idx="1">
                  <c:v>15420120</c:v>
                </c:pt>
                <c:pt idx="2">
                  <c:v>15639540</c:v>
                </c:pt>
                <c:pt idx="3">
                  <c:v>15858960</c:v>
                </c:pt>
                <c:pt idx="4">
                  <c:v>16078380</c:v>
                </c:pt>
                <c:pt idx="5">
                  <c:v>16297800</c:v>
                </c:pt>
              </c:numCache>
            </c:numRef>
          </c:xVal>
          <c:yVal>
            <c:numRef>
              <c:f>'5.Prijsscore'!$C$23:$C$28</c:f>
              <c:numCache>
                <c:formatCode>General</c:formatCode>
                <c:ptCount val="6"/>
                <c:pt idx="0">
                  <c:v>200</c:v>
                </c:pt>
                <c:pt idx="1">
                  <c:v>160</c:v>
                </c:pt>
                <c:pt idx="2">
                  <c:v>120</c:v>
                </c:pt>
                <c:pt idx="3">
                  <c:v>80</c:v>
                </c:pt>
                <c:pt idx="4">
                  <c:v>40</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16297800"/>
          <c:min val="152007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1765300</xdr:colOff>
      <xdr:row>0</xdr:row>
      <xdr:rowOff>88900</xdr:rowOff>
    </xdr:from>
    <xdr:to>
      <xdr:col>4</xdr:col>
      <xdr:colOff>1312618</xdr:colOff>
      <xdr:row>1</xdr:row>
      <xdr:rowOff>30480</xdr:rowOff>
    </xdr:to>
    <xdr:pic>
      <xdr:nvPicPr>
        <xdr:cNvPr id="4" name="Afbeelding 3">
          <a:extLst>
            <a:ext uri="{FF2B5EF4-FFF2-40B4-BE49-F238E27FC236}">
              <a16:creationId xmlns:a16="http://schemas.microsoft.com/office/drawing/2014/main" id="{C68ABB4B-B2A3-6948-B649-CC81E7CB30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4500" y="88900"/>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787400</xdr:colOff>
      <xdr:row>17</xdr:row>
      <xdr:rowOff>25400</xdr:rowOff>
    </xdr:from>
    <xdr:to>
      <xdr:col>1</xdr:col>
      <xdr:colOff>1638300</xdr:colOff>
      <xdr:row>24</xdr:row>
      <xdr:rowOff>0</xdr:rowOff>
    </xdr:to>
    <xdr:sp macro="" textlink="">
      <xdr:nvSpPr>
        <xdr:cNvPr id="2" name="Pijl omlaag 1">
          <a:extLst>
            <a:ext uri="{FF2B5EF4-FFF2-40B4-BE49-F238E27FC236}">
              <a16:creationId xmlns:a16="http://schemas.microsoft.com/office/drawing/2014/main" id="{B3876C43-8675-25A7-3AB8-E0665AE41E3E}"/>
            </a:ext>
          </a:extLst>
        </xdr:cNvPr>
        <xdr:cNvSpPr/>
      </xdr:nvSpPr>
      <xdr:spPr>
        <a:xfrm>
          <a:off x="1168400" y="5448300"/>
          <a:ext cx="850900" cy="1397000"/>
        </a:xfrm>
        <a:prstGeom prst="downArrow">
          <a:avLst/>
        </a:prstGeom>
        <a:solidFill>
          <a:srgbClr val="E66E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179724</xdr:colOff>
      <xdr:row>6</xdr:row>
      <xdr:rowOff>41180</xdr:rowOff>
    </xdr:from>
    <xdr:to>
      <xdr:col>4</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4</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342900</xdr:colOff>
      <xdr:row>0</xdr:row>
      <xdr:rowOff>127000</xdr:rowOff>
    </xdr:from>
    <xdr:to>
      <xdr:col>3</xdr:col>
      <xdr:colOff>3065218</xdr:colOff>
      <xdr:row>0</xdr:row>
      <xdr:rowOff>767080</xdr:rowOff>
    </xdr:to>
    <xdr:pic>
      <xdr:nvPicPr>
        <xdr:cNvPr id="2" name="Afbeelding 1">
          <a:extLst>
            <a:ext uri="{FF2B5EF4-FFF2-40B4-BE49-F238E27FC236}">
              <a16:creationId xmlns:a16="http://schemas.microsoft.com/office/drawing/2014/main" id="{91312AF8-B52D-3042-943C-D49B4DD9EF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1800" y="127000"/>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2037583</xdr:colOff>
      <xdr:row>0</xdr:row>
      <xdr:rowOff>139561</xdr:rowOff>
    </xdr:from>
    <xdr:to>
      <xdr:col>6</xdr:col>
      <xdr:colOff>2373417</xdr:colOff>
      <xdr:row>1</xdr:row>
      <xdr:rowOff>612168</xdr:rowOff>
    </xdr:to>
    <xdr:pic>
      <xdr:nvPicPr>
        <xdr:cNvPr id="2" name="Afbeelding 1">
          <a:extLst>
            <a:ext uri="{FF2B5EF4-FFF2-40B4-BE49-F238E27FC236}">
              <a16:creationId xmlns:a16="http://schemas.microsoft.com/office/drawing/2014/main" id="{D341894C-F1C8-4F4D-B780-61BD46CD92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09561" y="139561"/>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2003778</xdr:colOff>
      <xdr:row>0</xdr:row>
      <xdr:rowOff>169333</xdr:rowOff>
    </xdr:from>
    <xdr:to>
      <xdr:col>6</xdr:col>
      <xdr:colOff>2341318</xdr:colOff>
      <xdr:row>1</xdr:row>
      <xdr:rowOff>555413</xdr:rowOff>
    </xdr:to>
    <xdr:pic>
      <xdr:nvPicPr>
        <xdr:cNvPr id="2" name="Afbeelding 1">
          <a:extLst>
            <a:ext uri="{FF2B5EF4-FFF2-40B4-BE49-F238E27FC236}">
              <a16:creationId xmlns:a16="http://schemas.microsoft.com/office/drawing/2014/main" id="{02F535A0-CC95-0B4D-861D-148617AF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68778" y="169333"/>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1231900</xdr:colOff>
      <xdr:row>0</xdr:row>
      <xdr:rowOff>88900</xdr:rowOff>
    </xdr:from>
    <xdr:to>
      <xdr:col>6</xdr:col>
      <xdr:colOff>1896818</xdr:colOff>
      <xdr:row>0</xdr:row>
      <xdr:rowOff>728980</xdr:rowOff>
    </xdr:to>
    <xdr:pic>
      <xdr:nvPicPr>
        <xdr:cNvPr id="2" name="Afbeelding 1">
          <a:extLst>
            <a:ext uri="{FF2B5EF4-FFF2-40B4-BE49-F238E27FC236}">
              <a16:creationId xmlns:a16="http://schemas.microsoft.com/office/drawing/2014/main" id="{197B3F62-676C-5C4E-831A-180F39B19F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14200" y="88900"/>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3640666</xdr:colOff>
      <xdr:row>0</xdr:row>
      <xdr:rowOff>74083</xdr:rowOff>
    </xdr:from>
    <xdr:to>
      <xdr:col>4</xdr:col>
      <xdr:colOff>1304151</xdr:colOff>
      <xdr:row>2</xdr:row>
      <xdr:rowOff>375496</xdr:rowOff>
    </xdr:to>
    <xdr:pic>
      <xdr:nvPicPr>
        <xdr:cNvPr id="2" name="Afbeelding 1">
          <a:extLst>
            <a:ext uri="{FF2B5EF4-FFF2-40B4-BE49-F238E27FC236}">
              <a16:creationId xmlns:a16="http://schemas.microsoft.com/office/drawing/2014/main" id="{AEF660B4-3EBB-4C40-8743-A1ECDB13C2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77666" y="74083"/>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1000125</xdr:colOff>
      <xdr:row>0</xdr:row>
      <xdr:rowOff>620487</xdr:rowOff>
    </xdr:to>
    <xdr:pic>
      <xdr:nvPicPr>
        <xdr:cNvPr id="2" name="Afbeelding 1">
          <a:extLst>
            <a:ext uri="{FF2B5EF4-FFF2-40B4-BE49-F238E27FC236}">
              <a16:creationId xmlns:a16="http://schemas.microsoft.com/office/drawing/2014/main" id="{BF1B3BA2-47EF-1E4D-A6DB-22729FE20401}"/>
            </a:ext>
          </a:extLst>
        </xdr:cNvPr>
        <xdr:cNvPicPr>
          <a:picLocks noChangeAspect="1"/>
        </xdr:cNvPicPr>
      </xdr:nvPicPr>
      <xdr:blipFill>
        <a:blip xmlns:r="http://schemas.openxmlformats.org/officeDocument/2006/relationships" r:embed="rId1"/>
        <a:stretch>
          <a:fillRect/>
        </a:stretch>
      </xdr:blipFill>
      <xdr:spPr>
        <a:xfrm>
          <a:off x="206375" y="47625"/>
          <a:ext cx="2301875" cy="572862"/>
        </a:xfrm>
        <a:prstGeom prst="rect">
          <a:avLst/>
        </a:prstGeom>
      </xdr:spPr>
    </xdr:pic>
    <xdr:clientData/>
  </xdr:twoCellAnchor>
  <xdr:twoCellAnchor editAs="oneCell">
    <xdr:from>
      <xdr:col>10</xdr:col>
      <xdr:colOff>1054100</xdr:colOff>
      <xdr:row>0</xdr:row>
      <xdr:rowOff>25400</xdr:rowOff>
    </xdr:from>
    <xdr:to>
      <xdr:col>17</xdr:col>
      <xdr:colOff>715718</xdr:colOff>
      <xdr:row>0</xdr:row>
      <xdr:rowOff>665480</xdr:rowOff>
    </xdr:to>
    <xdr:pic>
      <xdr:nvPicPr>
        <xdr:cNvPr id="3" name="Afbeelding 2">
          <a:extLst>
            <a:ext uri="{FF2B5EF4-FFF2-40B4-BE49-F238E27FC236}">
              <a16:creationId xmlns:a16="http://schemas.microsoft.com/office/drawing/2014/main" id="{0D8E73F9-7A72-8443-8FCC-F8A570D436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58300" y="25400"/>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982870</xdr:colOff>
      <xdr:row>0</xdr:row>
      <xdr:rowOff>506397</xdr:rowOff>
    </xdr:to>
    <xdr:pic>
      <xdr:nvPicPr>
        <xdr:cNvPr id="6" name="Afbeelding 5">
          <a:extLst>
            <a:ext uri="{FF2B5EF4-FFF2-40B4-BE49-F238E27FC236}">
              <a16:creationId xmlns:a16="http://schemas.microsoft.com/office/drawing/2014/main" id="{6F6A316F-966D-E646-B0ED-586E8F0D12BE}"/>
            </a:ext>
          </a:extLst>
        </xdr:cNvPr>
        <xdr:cNvPicPr>
          <a:picLocks noChangeAspect="1"/>
        </xdr:cNvPicPr>
      </xdr:nvPicPr>
      <xdr:blipFill>
        <a:blip xmlns:r="http://schemas.openxmlformats.org/officeDocument/2006/relationships" r:embed="rId1"/>
        <a:stretch>
          <a:fillRect/>
        </a:stretch>
      </xdr:blipFill>
      <xdr:spPr>
        <a:xfrm>
          <a:off x="198783" y="0"/>
          <a:ext cx="2032000" cy="506397"/>
        </a:xfrm>
        <a:prstGeom prst="rect">
          <a:avLst/>
        </a:prstGeom>
      </xdr:spPr>
    </xdr:pic>
    <xdr:clientData/>
  </xdr:twoCellAnchor>
  <xdr:twoCellAnchor editAs="oneCell">
    <xdr:from>
      <xdr:col>6</xdr:col>
      <xdr:colOff>276087</xdr:colOff>
      <xdr:row>0</xdr:row>
      <xdr:rowOff>33130</xdr:rowOff>
    </xdr:from>
    <xdr:to>
      <xdr:col>8</xdr:col>
      <xdr:colOff>966405</xdr:colOff>
      <xdr:row>0</xdr:row>
      <xdr:rowOff>673210</xdr:rowOff>
    </xdr:to>
    <xdr:pic>
      <xdr:nvPicPr>
        <xdr:cNvPr id="2" name="Afbeelding 1">
          <a:extLst>
            <a:ext uri="{FF2B5EF4-FFF2-40B4-BE49-F238E27FC236}">
              <a16:creationId xmlns:a16="http://schemas.microsoft.com/office/drawing/2014/main" id="{ABE3B014-A19C-5C47-82EF-DEC537115DE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88000" y="33130"/>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Bertrand%20Prinsen/Documents/1%20Labor%20Redimo/Klanten/Ballumerduinen/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ogogo/Downloads/Quick%20Scan%20Tarieven%20administratief%20producti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Gogogo/Dropbox/Labor%20Redimo/11%20Tools,%20scans%20&amp;%20methodieken/01%20TarievenTools/2017/Analyse%20Uplifts%202013%20StudentenWerk.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Gogogo/Dropbox/Labor%20Redimo/11%20Tools,%20scans%20&amp;%20methodieken/01%20TarievenTools/2017/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row r="33">
          <cell r="D33" t="e">
            <v>#VALUE!</v>
          </cell>
        </row>
      </sheetData>
      <sheetData sheetId="5">
        <row r="32">
          <cell r="I32">
            <v>0</v>
          </cell>
        </row>
      </sheetData>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oorblad"/>
      <sheetName val="2012"/>
      <sheetName val="2013"/>
      <sheetName val="Analyse"/>
      <sheetName val="uren"/>
    </sheetNames>
    <sheetDataSet>
      <sheetData sheetId="0" refreshError="1">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oorblad"/>
      <sheetName val="2012"/>
      <sheetName val="2013"/>
      <sheetName val="Analyse"/>
      <sheetName val="uren"/>
    </sheetNames>
    <sheetDataSet>
      <sheetData sheetId="0" refreshError="1">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sheetData>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theme="4" tint="-0.249977111117893"/>
    <pageSetUpPr fitToPage="1"/>
  </sheetPr>
  <dimension ref="B1:H23"/>
  <sheetViews>
    <sheetView showGridLines="0" tabSelected="1" zoomScaleNormal="100" workbookViewId="0">
      <selection activeCell="J11" sqref="J11"/>
    </sheetView>
  </sheetViews>
  <sheetFormatPr baseColWidth="10" defaultColWidth="8.83203125" defaultRowHeight="16"/>
  <cols>
    <col min="1" max="1" width="5" style="259" bestFit="1" customWidth="1"/>
    <col min="2" max="2" width="44.33203125" style="259" customWidth="1"/>
    <col min="3" max="3" width="23.6640625" style="259" customWidth="1"/>
    <col min="4" max="5" width="18" style="259" bestFit="1" customWidth="1"/>
    <col min="6" max="6" width="14.1640625" style="259" bestFit="1" customWidth="1"/>
    <col min="7" max="7" width="9" style="259" customWidth="1"/>
    <col min="8" max="8" width="11" style="259" bestFit="1" customWidth="1"/>
    <col min="9" max="16384" width="8.83203125" style="259"/>
  </cols>
  <sheetData>
    <row r="1" spans="2:8" ht="55" customHeight="1">
      <c r="B1" s="257"/>
      <c r="C1" s="258"/>
      <c r="E1" s="260"/>
      <c r="F1" s="261"/>
      <c r="H1" s="258"/>
    </row>
    <row r="2" spans="2:8" ht="17" thickBot="1">
      <c r="B2" s="262"/>
      <c r="C2" s="262"/>
      <c r="D2" s="262"/>
      <c r="E2" s="262"/>
    </row>
    <row r="3" spans="2:8">
      <c r="B3" s="263"/>
      <c r="C3" s="263"/>
      <c r="D3" s="263"/>
      <c r="E3" s="263"/>
    </row>
    <row r="4" spans="2:8" s="267" customFormat="1" ht="28">
      <c r="B4" s="264" t="s">
        <v>89</v>
      </c>
      <c r="C4" s="265"/>
      <c r="D4" s="266"/>
      <c r="E4" s="266"/>
      <c r="F4" s="266"/>
    </row>
    <row r="5" spans="2:8" s="267" customFormat="1" ht="28">
      <c r="B5" s="264" t="s">
        <v>74</v>
      </c>
      <c r="C5" s="266"/>
      <c r="D5" s="266"/>
      <c r="E5" s="266"/>
      <c r="F5" s="266"/>
    </row>
    <row r="6" spans="2:8" ht="61" customHeight="1">
      <c r="B6" s="275"/>
      <c r="C6" s="276"/>
      <c r="D6" s="276"/>
      <c r="E6" s="276"/>
      <c r="F6" s="268"/>
    </row>
    <row r="7" spans="2:8">
      <c r="B7" s="259" t="s">
        <v>6</v>
      </c>
    </row>
    <row r="8" spans="2:8">
      <c r="B8" s="259" t="s">
        <v>7</v>
      </c>
    </row>
    <row r="9" spans="2:8">
      <c r="B9" s="259" t="s">
        <v>52</v>
      </c>
    </row>
    <row r="10" spans="2:8">
      <c r="B10" s="259" t="s">
        <v>8</v>
      </c>
      <c r="E10" s="258"/>
      <c r="F10" s="269"/>
    </row>
    <row r="11" spans="2:8">
      <c r="B11" s="259" t="s">
        <v>20</v>
      </c>
      <c r="E11" s="258"/>
      <c r="F11" s="269"/>
    </row>
    <row r="12" spans="2:8">
      <c r="E12" s="258"/>
      <c r="F12" s="269"/>
    </row>
    <row r="13" spans="2:8" ht="17">
      <c r="B13" s="270" t="s">
        <v>76</v>
      </c>
      <c r="E13" s="271"/>
    </row>
    <row r="14" spans="2:8" ht="61" customHeight="1">
      <c r="B14" s="277" t="s">
        <v>75</v>
      </c>
      <c r="C14" s="278"/>
      <c r="D14" s="278"/>
      <c r="E14" s="278"/>
    </row>
    <row r="15" spans="2:8">
      <c r="B15" s="272"/>
    </row>
    <row r="16" spans="2:8">
      <c r="B16" s="273" t="s">
        <v>5</v>
      </c>
    </row>
    <row r="17" spans="2:3">
      <c r="B17" s="272"/>
    </row>
    <row r="23" spans="2:3" ht="28">
      <c r="C23" s="274" t="s">
        <v>90</v>
      </c>
    </row>
  </sheetData>
  <sheetProtection algorithmName="SHA-512" hashValue="pFQi9wT9CPIIUOqkkQrHwnfCTuSWdOWJAi+IMdLeAIUcj3zLsWXlWCPtv5nGHfmxGpBeBjB+RQGJvlkeCb1bcQ==" saltValue="VVqnjtGz9BNmIgkmLF1v/A==" spinCount="100000" sheet="1" objects="1" scenarios="1"/>
  <mergeCells count="2">
    <mergeCell ref="B6:E6"/>
    <mergeCell ref="B14:E14"/>
  </mergeCells>
  <pageMargins left="0.7" right="0.7" top="0.75" bottom="0.75" header="0.3" footer="0.3"/>
  <pageSetup paperSize="9" scale="79" orientation="portrait" r:id="rId1"/>
  <headerFooter>
    <oddFooter>&amp;L&amp;K000000RFP MSP Services for SABIC
&amp;CCONFIDENTIAL&amp;R&amp;K000000pagina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theme="4" tint="0.39997558519241921"/>
    <pageSetUpPr fitToPage="1"/>
  </sheetPr>
  <dimension ref="B1:F31"/>
  <sheetViews>
    <sheetView showGridLines="0" zoomScaleNormal="120" workbookViewId="0">
      <selection activeCell="H12" sqref="H12"/>
    </sheetView>
  </sheetViews>
  <sheetFormatPr baseColWidth="10" defaultColWidth="10.6640625" defaultRowHeight="13"/>
  <cols>
    <col min="1" max="1" width="6.1640625" style="1" customWidth="1"/>
    <col min="2" max="2" width="9.1640625" style="1" customWidth="1"/>
    <col min="3" max="3" width="37.33203125" style="1" customWidth="1"/>
    <col min="4" max="4" width="41.5" style="1" customWidth="1"/>
    <col min="5" max="5" width="4" style="1" customWidth="1"/>
    <col min="6" max="6" width="3.83203125" style="1" customWidth="1"/>
    <col min="7" max="16384" width="10.6640625" style="1"/>
  </cols>
  <sheetData>
    <row r="1" spans="2:6" ht="75" customHeight="1" thickBot="1">
      <c r="C1" s="151"/>
      <c r="D1" s="148"/>
    </row>
    <row r="2" spans="2:6" ht="13" customHeight="1">
      <c r="C2" s="146"/>
      <c r="D2" s="146"/>
    </row>
    <row r="3" spans="2:6" ht="23">
      <c r="C3" s="2" t="s">
        <v>9</v>
      </c>
    </row>
    <row r="4" spans="2:6" ht="13" customHeight="1">
      <c r="C4" s="3"/>
    </row>
    <row r="5" spans="2:6" ht="13" customHeight="1">
      <c r="C5" s="4">
        <v>1</v>
      </c>
      <c r="D5" s="4">
        <v>2</v>
      </c>
    </row>
    <row r="6" spans="2:6" ht="13" customHeight="1">
      <c r="C6" s="5"/>
      <c r="D6" s="4"/>
    </row>
    <row r="7" spans="2:6" s="161" customFormat="1" ht="118" customHeight="1">
      <c r="B7" s="160" t="s">
        <v>65</v>
      </c>
      <c r="C7" s="256" t="str">
        <f>'2.Prijsopgaaf Opslagen'!C7</f>
        <v>Opslag per uur, Intermediaire dienstverlening (incl contract service)</v>
      </c>
      <c r="D7" s="256" t="str">
        <f>'2.Prijsopgaaf Opslagen'!C8</f>
        <v>Opslag per uur voor Migratiecontracten/ Contract Service</v>
      </c>
      <c r="F7" s="279" t="s">
        <v>22</v>
      </c>
    </row>
    <row r="8" spans="2:6" ht="25" customHeight="1">
      <c r="B8" s="281" t="s">
        <v>66</v>
      </c>
      <c r="C8" s="282" t="s">
        <v>53</v>
      </c>
      <c r="D8" s="282" t="s">
        <v>54</v>
      </c>
      <c r="F8" s="279"/>
    </row>
    <row r="9" spans="2:6" ht="25" customHeight="1">
      <c r="B9" s="281"/>
      <c r="C9" s="283"/>
      <c r="D9" s="283"/>
      <c r="F9" s="279"/>
    </row>
    <row r="10" spans="2:6" ht="25" customHeight="1">
      <c r="B10" s="281"/>
      <c r="C10" s="283"/>
      <c r="D10" s="283"/>
      <c r="F10" s="279"/>
    </row>
    <row r="11" spans="2:6" ht="25" customHeight="1">
      <c r="B11" s="281"/>
      <c r="C11" s="283"/>
      <c r="D11" s="283"/>
      <c r="F11" s="279"/>
    </row>
    <row r="12" spans="2:6" ht="25" customHeight="1">
      <c r="B12" s="281"/>
      <c r="C12" s="283"/>
      <c r="D12" s="283"/>
      <c r="F12" s="279"/>
    </row>
    <row r="13" spans="2:6" ht="25" customHeight="1">
      <c r="B13" s="281"/>
      <c r="C13" s="283"/>
      <c r="D13" s="283"/>
      <c r="F13" s="279"/>
    </row>
    <row r="14" spans="2:6" ht="25" customHeight="1">
      <c r="B14" s="281"/>
      <c r="C14" s="283"/>
      <c r="D14" s="283"/>
      <c r="F14" s="279"/>
    </row>
    <row r="15" spans="2:6" ht="25" customHeight="1">
      <c r="B15" s="281"/>
      <c r="C15" s="283"/>
      <c r="D15" s="283"/>
      <c r="F15" s="279"/>
    </row>
    <row r="16" spans="2:6" s="6" customFormat="1" ht="28" customHeight="1">
      <c r="C16" s="280" t="s">
        <v>55</v>
      </c>
      <c r="D16" s="280"/>
    </row>
    <row r="17" spans="3:3" ht="19" customHeight="1">
      <c r="C17" s="7"/>
    </row>
    <row r="18" spans="3:3" ht="31" customHeight="1">
      <c r="C18" s="37" t="s">
        <v>86</v>
      </c>
    </row>
    <row r="19" spans="3:3" ht="31" customHeight="1">
      <c r="C19" s="8"/>
    </row>
    <row r="20" spans="3:3" s="9" customFormat="1" ht="24" customHeight="1">
      <c r="C20" s="152" t="s">
        <v>77</v>
      </c>
    </row>
    <row r="21" spans="3:3" ht="21" customHeight="1"/>
    <row r="22" spans="3:3" ht="40" customHeight="1"/>
    <row r="23" spans="3:3" ht="60" customHeight="1"/>
    <row r="24" spans="3:3" ht="93" customHeight="1"/>
    <row r="25" spans="3:3" ht="112" customHeight="1"/>
    <row r="26" spans="3:3" ht="32" customHeight="1"/>
    <row r="28" spans="3:3" ht="21" customHeight="1"/>
    <row r="29" spans="3:3" ht="33" customHeight="1"/>
    <row r="30" spans="3:3" ht="43" customHeight="1"/>
    <row r="31" spans="3:3" ht="22" customHeight="1"/>
  </sheetData>
  <sheetProtection algorithmName="SHA-512" hashValue="iNbOflEwrrM5Jv/tpHQuSan+rDxSCk2wSpGT4pdHmxbfIY6OEq6IY+4iODaRKzrzTU40WGM93jf4AKk+QoxSuw==" saltValue="OmssOHYi5Vw2b51wk1fQsw==" spinCount="100000" sheet="1" objects="1" scenarios="1"/>
  <mergeCells count="5">
    <mergeCell ref="F7:F15"/>
    <mergeCell ref="C16:D16"/>
    <mergeCell ref="B8:B15"/>
    <mergeCell ref="C8:C15"/>
    <mergeCell ref="D8:D15"/>
  </mergeCells>
  <pageMargins left="0.7" right="0.7" top="0.75" bottom="0.75" header="0.3" footer="0.3"/>
  <pageSetup paperSize="9" scale="47" orientation="portrait" r:id="rId1"/>
  <headerFooter>
    <oddFooter>&amp;LRFP MSP Services for SABIC
&amp;CCONFIDENTIAL&amp;R&amp;D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theme="4" tint="0.39997558519241921"/>
    <pageSetUpPr fitToPage="1"/>
  </sheetPr>
  <dimension ref="B2:G14"/>
  <sheetViews>
    <sheetView showGridLines="0" zoomScale="91" zoomScaleNormal="110" zoomScalePageLayoutView="125" workbookViewId="0">
      <selection activeCell="D18" sqref="D18"/>
    </sheetView>
  </sheetViews>
  <sheetFormatPr baseColWidth="10" defaultColWidth="8.83203125" defaultRowHeight="13"/>
  <cols>
    <col min="1" max="1" width="2.6640625" style="1" customWidth="1"/>
    <col min="2" max="2" width="5.1640625" style="1" customWidth="1"/>
    <col min="3" max="3" width="68.5" style="1" customWidth="1"/>
    <col min="4" max="4" width="63" style="1" customWidth="1"/>
    <col min="5" max="5" width="19" style="5" customWidth="1"/>
    <col min="6" max="6" width="31.33203125" style="5" bestFit="1" customWidth="1"/>
    <col min="7" max="7" width="31.33203125" style="5" customWidth="1"/>
    <col min="8" max="16384" width="8.83203125" style="1"/>
  </cols>
  <sheetData>
    <row r="2" spans="2:7" ht="70" customHeight="1"/>
    <row r="3" spans="2:7" ht="26" thickBot="1">
      <c r="B3" s="141" t="s">
        <v>67</v>
      </c>
      <c r="C3" s="142"/>
      <c r="D3" s="142"/>
      <c r="E3" s="142"/>
      <c r="F3" s="142"/>
      <c r="G3" s="142"/>
    </row>
    <row r="4" spans="2:7">
      <c r="B4" s="146"/>
      <c r="C4" s="146"/>
      <c r="D4" s="146"/>
      <c r="E4" s="146"/>
      <c r="F4" s="146"/>
      <c r="G4" s="146"/>
    </row>
    <row r="5" spans="2:7" ht="23">
      <c r="B5" s="2"/>
      <c r="E5" s="1"/>
      <c r="F5" s="150"/>
      <c r="G5" s="150"/>
    </row>
    <row r="6" spans="2:7" s="8" customFormat="1" ht="63">
      <c r="B6" s="143" t="s">
        <v>50</v>
      </c>
      <c r="C6" s="144"/>
      <c r="D6" s="144" t="s">
        <v>10</v>
      </c>
      <c r="E6" s="117" t="s">
        <v>68</v>
      </c>
      <c r="F6" s="117" t="s">
        <v>69</v>
      </c>
      <c r="G6" s="117" t="s">
        <v>70</v>
      </c>
    </row>
    <row r="7" spans="2:7" s="16" customFormat="1" ht="88.75" customHeight="1">
      <c r="B7" s="17">
        <v>1</v>
      </c>
      <c r="C7" s="18" t="s">
        <v>71</v>
      </c>
      <c r="D7" s="19" t="s">
        <v>72</v>
      </c>
      <c r="E7" s="244"/>
      <c r="F7" s="145">
        <v>0.75</v>
      </c>
      <c r="G7" s="145">
        <v>5</v>
      </c>
    </row>
    <row r="8" spans="2:7" s="16" customFormat="1" ht="88.75" customHeight="1">
      <c r="B8" s="119">
        <v>5</v>
      </c>
      <c r="C8" s="118" t="s">
        <v>78</v>
      </c>
      <c r="D8" s="24" t="s">
        <v>88</v>
      </c>
      <c r="E8" s="244"/>
      <c r="F8" s="145">
        <v>0.5</v>
      </c>
      <c r="G8" s="145">
        <v>2</v>
      </c>
    </row>
    <row r="9" spans="2:7" ht="14" thickBot="1">
      <c r="B9" s="148"/>
      <c r="C9" s="148"/>
      <c r="D9" s="148"/>
      <c r="E9" s="149"/>
      <c r="F9" s="149"/>
      <c r="G9" s="149"/>
    </row>
    <row r="10" spans="2:7">
      <c r="B10" s="146"/>
      <c r="C10" s="146"/>
      <c r="D10" s="146"/>
      <c r="E10" s="147"/>
      <c r="F10" s="147"/>
      <c r="G10" s="147"/>
    </row>
    <row r="11" spans="2:7">
      <c r="C11" s="28"/>
      <c r="D11" s="28"/>
    </row>
    <row r="12" spans="2:7" ht="16">
      <c r="C12" s="37" t="s">
        <v>21</v>
      </c>
      <c r="E12" s="29"/>
    </row>
    <row r="14" spans="2:7" ht="20">
      <c r="B14" s="153"/>
      <c r="C14" s="152" t="s">
        <v>77</v>
      </c>
      <c r="D14" s="124"/>
    </row>
  </sheetData>
  <sheetProtection algorithmName="SHA-512" hashValue="rvYXa17oEt7HBYmgwM2QP1thbPTLR0WmibfNEOuShH9ToVyOBsRmx0Q1ww9PW7nlxtMFK3FN53uop0dhZdZ8Lw==" saltValue="7wvgssd0geI81gpmfvdeiw==" spinCount="100000" sheet="1" objects="1" scenarios="1"/>
  <dataValidations count="1">
    <dataValidation type="decimal" allowBlank="1" showInputMessage="1" showErrorMessage="1" sqref="E7:E8" xr:uid="{52917AB8-A1CD-3744-A622-FC61803E1FB7}">
      <formula1>F7</formula1>
      <formula2>G7</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theme="4" tint="0.39997558519241921"/>
    <pageSetUpPr fitToPage="1"/>
  </sheetPr>
  <dimension ref="B2:G22"/>
  <sheetViews>
    <sheetView showGridLines="0" zoomScale="90" zoomScaleNormal="100" zoomScalePageLayoutView="125" workbookViewId="0">
      <selection activeCell="C1" sqref="C1"/>
    </sheetView>
  </sheetViews>
  <sheetFormatPr baseColWidth="10" defaultColWidth="8.83203125" defaultRowHeight="20"/>
  <cols>
    <col min="1" max="1" width="2.6640625" style="124" customWidth="1"/>
    <col min="2" max="2" width="5.1640625" style="124" customWidth="1"/>
    <col min="3" max="3" width="68.5" style="124" customWidth="1"/>
    <col min="4" max="4" width="63" style="124" customWidth="1"/>
    <col min="5" max="5" width="19" style="127" customWidth="1"/>
    <col min="6" max="6" width="31.33203125" style="127" bestFit="1" customWidth="1"/>
    <col min="7" max="7" width="31.33203125" style="127" customWidth="1"/>
    <col min="8" max="16384" width="8.83203125" style="124"/>
  </cols>
  <sheetData>
    <row r="2" spans="2:7" ht="70" customHeight="1">
      <c r="D2" s="125">
        <f>-2.00000001%</f>
        <v>-2.0000000099999998E-2</v>
      </c>
      <c r="E2" s="126">
        <v>2.0000000099999998E-2</v>
      </c>
    </row>
    <row r="3" spans="2:7" ht="21" thickBot="1">
      <c r="B3" s="128" t="s">
        <v>56</v>
      </c>
      <c r="C3" s="129"/>
      <c r="D3" s="129"/>
      <c r="E3" s="129"/>
      <c r="F3" s="129"/>
      <c r="G3" s="129"/>
    </row>
    <row r="4" spans="2:7">
      <c r="B4" s="130"/>
      <c r="C4" s="130"/>
      <c r="D4" s="130"/>
      <c r="E4" s="130"/>
      <c r="F4" s="130"/>
      <c r="G4" s="130"/>
    </row>
    <row r="5" spans="2:7">
      <c r="B5" s="131" t="s">
        <v>27</v>
      </c>
      <c r="E5" s="124"/>
      <c r="F5" s="124"/>
      <c r="G5" s="124"/>
    </row>
    <row r="6" spans="2:7">
      <c r="B6" s="124" t="s">
        <v>28</v>
      </c>
      <c r="E6" s="124"/>
      <c r="F6" s="124"/>
      <c r="G6" s="124"/>
    </row>
    <row r="7" spans="2:7">
      <c r="B7" s="132" t="s">
        <v>79</v>
      </c>
      <c r="E7" s="124"/>
      <c r="F7" s="133"/>
      <c r="G7" s="133"/>
    </row>
    <row r="8" spans="2:7">
      <c r="B8" s="132" t="s">
        <v>29</v>
      </c>
      <c r="E8" s="124"/>
      <c r="F8" s="133"/>
      <c r="G8" s="133"/>
    </row>
    <row r="9" spans="2:7">
      <c r="B9" s="132" t="s">
        <v>80</v>
      </c>
      <c r="E9" s="124"/>
      <c r="F9" s="133"/>
      <c r="G9" s="133"/>
    </row>
    <row r="10" spans="2:7">
      <c r="B10" s="132" t="s">
        <v>30</v>
      </c>
      <c r="E10" s="124"/>
      <c r="F10" s="133"/>
      <c r="G10" s="133"/>
    </row>
    <row r="11" spans="2:7">
      <c r="B11" s="134"/>
      <c r="E11" s="124"/>
      <c r="F11" s="124"/>
      <c r="G11" s="133"/>
    </row>
    <row r="12" spans="2:7" ht="54" customHeight="1">
      <c r="B12" s="135" t="s">
        <v>23</v>
      </c>
      <c r="C12" s="136"/>
      <c r="D12" s="217" t="s">
        <v>64</v>
      </c>
      <c r="E12" s="217" t="s">
        <v>33</v>
      </c>
      <c r="F12" s="11" t="s">
        <v>31</v>
      </c>
      <c r="G12" s="11"/>
    </row>
    <row r="13" spans="2:7" s="137" customFormat="1" ht="72" customHeight="1">
      <c r="B13" s="12">
        <v>1</v>
      </c>
      <c r="C13" s="13" t="str">
        <f>'6. Richtlijntarieven'!I7</f>
        <v>Jeugdzorg</v>
      </c>
      <c r="D13" s="13" t="s">
        <v>91</v>
      </c>
      <c r="E13" s="245"/>
      <c r="F13" s="14">
        <v>0.67</v>
      </c>
      <c r="G13" s="15">
        <f t="shared" ref="G13:G15" si="0">F13*E13</f>
        <v>0</v>
      </c>
    </row>
    <row r="14" spans="2:7" s="137" customFormat="1" ht="72" customHeight="1">
      <c r="B14" s="17">
        <v>2</v>
      </c>
      <c r="C14" s="18" t="str">
        <f>'6. Richtlijntarieven'!I20</f>
        <v>Begeleiding &amp; opvang</v>
      </c>
      <c r="D14" s="18" t="s">
        <v>92</v>
      </c>
      <c r="E14" s="245"/>
      <c r="F14" s="20">
        <v>0.22</v>
      </c>
      <c r="G14" s="21">
        <f t="shared" si="0"/>
        <v>0</v>
      </c>
    </row>
    <row r="15" spans="2:7" s="137" customFormat="1" ht="72" customHeight="1" thickBot="1">
      <c r="B15" s="22">
        <v>3</v>
      </c>
      <c r="C15" s="23" t="str">
        <f>'6. Richtlijntarieven'!I33</f>
        <v>Secretarieel &amp; ondersteunend</v>
      </c>
      <c r="D15" s="23" t="s">
        <v>93</v>
      </c>
      <c r="E15" s="245"/>
      <c r="F15" s="14">
        <v>0.11</v>
      </c>
      <c r="G15" s="15">
        <f t="shared" si="0"/>
        <v>0</v>
      </c>
    </row>
    <row r="16" spans="2:7" s="137" customFormat="1" ht="72" customHeight="1" thickTop="1">
      <c r="B16" s="25"/>
      <c r="C16" s="26" t="s">
        <v>32</v>
      </c>
      <c r="D16" s="138"/>
      <c r="E16" s="255">
        <f>SUM(G13:G15)</f>
        <v>0</v>
      </c>
      <c r="F16" s="159">
        <f>SUM(F13:F15)</f>
        <v>1</v>
      </c>
      <c r="G16" s="27"/>
    </row>
    <row r="17" spans="2:7" ht="21" thickBot="1">
      <c r="B17" s="154"/>
      <c r="C17" s="154"/>
      <c r="D17" s="154"/>
      <c r="E17" s="155"/>
      <c r="F17" s="155"/>
      <c r="G17" s="155"/>
    </row>
    <row r="19" spans="2:7">
      <c r="C19" s="139" t="s">
        <v>85</v>
      </c>
      <c r="D19" s="139"/>
    </row>
    <row r="20" spans="2:7" ht="19" customHeight="1">
      <c r="C20" s="131" t="s">
        <v>51</v>
      </c>
      <c r="E20" s="140"/>
    </row>
    <row r="21" spans="2:7" ht="21" thickBot="1"/>
    <row r="22" spans="2:7">
      <c r="B22" s="156"/>
      <c r="C22" s="157" t="s">
        <v>77</v>
      </c>
      <c r="D22" s="156"/>
      <c r="E22" s="158"/>
      <c r="F22" s="158"/>
      <c r="G22" s="158"/>
    </row>
  </sheetData>
  <sheetProtection algorithmName="SHA-512" hashValue="XqQqm/AYujCcOqs5cR+mWyNB5WLhT227HjvVfPrzvD4LY38xNd0Ol/LOe7M3zGDv5RUbaMmVojLoJHmUbxS8yg==" saltValue="cEBp8j6UAehkLMGYdPnhTw==" spinCount="100000" sheet="1" objects="1" scenarios="1"/>
  <dataValidations disablePrompts="1" count="2">
    <dataValidation type="decimal" allowBlank="1" showInputMessage="1" showErrorMessage="1" sqref="E16" xr:uid="{3142E661-8B92-FB48-A43D-6AC6508BFF80}">
      <formula1>$D$2</formula1>
      <formula2>$E$2</formula2>
    </dataValidation>
    <dataValidation type="decimal" allowBlank="1" showInputMessage="1" showErrorMessage="1" sqref="E13 E14 E15" xr:uid="{8D8914BD-ECC1-F648-97CE-0A734A402499}">
      <formula1>D2</formula1>
      <formula2>E2</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theme="4" tint="0.39997558519241921"/>
    <pageSetUpPr fitToPage="1"/>
  </sheetPr>
  <dimension ref="A1:M17"/>
  <sheetViews>
    <sheetView showGridLines="0" zoomScaleNormal="70" workbookViewId="0">
      <selection activeCell="G1" sqref="G1"/>
    </sheetView>
  </sheetViews>
  <sheetFormatPr baseColWidth="10" defaultColWidth="10.83203125" defaultRowHeight="16"/>
  <cols>
    <col min="1" max="1" width="3" style="36" customWidth="1"/>
    <col min="2" max="2" width="78.5" style="37" customWidth="1"/>
    <col min="3" max="5" width="20" style="37" customWidth="1"/>
    <col min="6" max="6" width="27" style="37" customWidth="1"/>
    <col min="7" max="7" width="26.33203125" style="37" customWidth="1"/>
    <col min="8" max="8" width="15" style="37" bestFit="1" customWidth="1"/>
    <col min="9" max="9" width="15.1640625" style="37" bestFit="1" customWidth="1"/>
    <col min="10" max="11" width="10.83203125" style="37"/>
    <col min="12" max="12" width="15.1640625" style="37" bestFit="1" customWidth="1"/>
    <col min="13" max="13" width="11.6640625" style="37" bestFit="1" customWidth="1"/>
    <col min="14" max="16384" width="10.83203125" style="37"/>
  </cols>
  <sheetData>
    <row r="1" spans="1:13" s="32" customFormat="1" ht="76" customHeight="1">
      <c r="A1" s="30"/>
      <c r="B1" s="31"/>
      <c r="C1" s="10"/>
      <c r="D1" s="10"/>
      <c r="E1" s="10"/>
      <c r="F1" s="10"/>
      <c r="G1" s="10"/>
      <c r="H1" s="10"/>
      <c r="I1" s="10"/>
      <c r="J1" s="10"/>
      <c r="K1" s="10"/>
      <c r="L1" s="10"/>
    </row>
    <row r="2" spans="1:13" s="35" customFormat="1" ht="31" customHeight="1">
      <c r="A2" s="33"/>
      <c r="B2" s="284" t="s">
        <v>4</v>
      </c>
      <c r="C2" s="285"/>
      <c r="D2" s="285"/>
      <c r="E2" s="285"/>
      <c r="F2" s="285"/>
      <c r="G2" s="285"/>
      <c r="H2" s="34"/>
      <c r="I2" s="34"/>
      <c r="J2" s="34"/>
      <c r="K2" s="34"/>
      <c r="L2" s="34"/>
    </row>
    <row r="3" spans="1:13" ht="22" customHeight="1"/>
    <row r="4" spans="1:13" s="43" customFormat="1" ht="34">
      <c r="A4" s="38"/>
      <c r="B4" s="39" t="s">
        <v>0</v>
      </c>
      <c r="C4" s="40" t="s">
        <v>1</v>
      </c>
      <c r="D4" s="40" t="s">
        <v>2</v>
      </c>
      <c r="E4" s="41" t="s">
        <v>73</v>
      </c>
      <c r="F4" s="42" t="s">
        <v>57</v>
      </c>
      <c r="G4" s="41" t="s">
        <v>4</v>
      </c>
    </row>
    <row r="5" spans="1:13" s="49" customFormat="1" ht="51.5" customHeight="1">
      <c r="A5" s="44"/>
      <c r="B5" s="45" t="str">
        <f>'2.Prijsopgaaf Opslagen'!C7</f>
        <v>Opslag per uur, Intermediaire dienstverlening (incl contract service)</v>
      </c>
      <c r="C5" s="46">
        <f>276000/2</f>
        <v>138000</v>
      </c>
      <c r="D5" s="123">
        <v>55</v>
      </c>
      <c r="E5" s="47">
        <f>'2.Prijsopgaaf Opslagen'!E7</f>
        <v>0</v>
      </c>
      <c r="F5" s="123">
        <f>D5*(1+'3. % doelstelling per doelgroep'!$E$16)</f>
        <v>55</v>
      </c>
      <c r="G5" s="48">
        <f>IF(E5=0,0,(C5*F5)+(C5*E5))</f>
        <v>0</v>
      </c>
      <c r="I5" s="50">
        <v>1628036.48</v>
      </c>
      <c r="L5" s="51"/>
      <c r="M5" s="52"/>
    </row>
    <row r="6" spans="1:13" s="49" customFormat="1" ht="51.5" customHeight="1">
      <c r="A6" s="44"/>
      <c r="B6" s="45" t="str">
        <f>'2.Prijsopgaaf Opslagen'!C8</f>
        <v>Opslag per uur voor Migratiecontracten/ Contract Service</v>
      </c>
      <c r="C6" s="46">
        <f>276000/2</f>
        <v>138000</v>
      </c>
      <c r="D6" s="123">
        <v>55</v>
      </c>
      <c r="E6" s="47">
        <f>'2.Prijsopgaaf Opslagen'!E8</f>
        <v>0</v>
      </c>
      <c r="F6" s="123">
        <f>D6</f>
        <v>55</v>
      </c>
      <c r="G6" s="48">
        <f>IF(E6=0,0,(C6*F6)+(C6*E6))</f>
        <v>0</v>
      </c>
    </row>
    <row r="7" spans="1:13" s="49" customFormat="1" ht="43.5" customHeight="1">
      <c r="A7" s="44"/>
      <c r="B7" s="53"/>
      <c r="C7" s="54"/>
      <c r="D7" s="287" t="s">
        <v>87</v>
      </c>
      <c r="E7" s="288"/>
      <c r="F7" s="55"/>
      <c r="G7" s="56">
        <f>SUM(G5:G6)</f>
        <v>0</v>
      </c>
    </row>
    <row r="8" spans="1:13" s="49" customFormat="1" ht="51.5" customHeight="1">
      <c r="A8" s="44"/>
    </row>
    <row r="9" spans="1:13" ht="22" customHeight="1" thickBot="1">
      <c r="D9" s="57"/>
      <c r="G9" s="49"/>
    </row>
    <row r="10" spans="1:13" ht="37.75" customHeight="1" thickBot="1">
      <c r="C10" s="58" t="s">
        <v>4</v>
      </c>
      <c r="D10" s="58"/>
      <c r="G10" s="120">
        <f>SUM(G7:G8)</f>
        <v>0</v>
      </c>
    </row>
    <row r="11" spans="1:13" ht="22" customHeight="1">
      <c r="G11" s="59"/>
    </row>
    <row r="12" spans="1:13">
      <c r="B12" s="37" t="s">
        <v>3</v>
      </c>
    </row>
    <row r="13" spans="1:13">
      <c r="B13" s="60"/>
      <c r="F13" s="61"/>
      <c r="G13" s="61"/>
    </row>
    <row r="14" spans="1:13">
      <c r="B14" s="286"/>
      <c r="C14" s="286"/>
      <c r="D14" s="286"/>
      <c r="E14" s="286"/>
      <c r="F14" s="286"/>
      <c r="G14" s="286"/>
    </row>
    <row r="15" spans="1:13" ht="17.5" customHeight="1">
      <c r="B15" s="286"/>
      <c r="C15" s="286"/>
      <c r="D15" s="286"/>
      <c r="E15" s="286"/>
      <c r="F15" s="286"/>
      <c r="G15" s="286"/>
    </row>
    <row r="17" spans="2:3">
      <c r="B17" s="152" t="s">
        <v>77</v>
      </c>
      <c r="C17" s="153"/>
    </row>
  </sheetData>
  <sheetProtection algorithmName="SHA-512" hashValue="YiHVs8Halwvo2qeFAqn6TvcFw99KZNAdeOPG6fL/yBQk8RSvgPjEn7mO3hnRITsy4QuD/Pae1DU/INK06XYycQ==" saltValue="joMYGDDkdKSe0gdxOIHblQ==" spinCount="100000" sheet="1" objects="1" scenarios="1"/>
  <mergeCells count="3">
    <mergeCell ref="B2:G2"/>
    <mergeCell ref="B14:G15"/>
    <mergeCell ref="D7:E7"/>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theme="4" tint="0.39997558519241921"/>
  </sheetPr>
  <dimension ref="B3:L42"/>
  <sheetViews>
    <sheetView showGridLines="0" zoomScale="120" zoomScaleNormal="120" workbookViewId="0">
      <selection activeCell="G13" sqref="G13"/>
    </sheetView>
  </sheetViews>
  <sheetFormatPr baseColWidth="10" defaultColWidth="8.1640625" defaultRowHeight="13"/>
  <cols>
    <col min="1" max="1" width="1.1640625" style="62" customWidth="1"/>
    <col min="2" max="2" width="50.5" style="62" customWidth="1"/>
    <col min="3" max="3" width="48.33203125" style="62" customWidth="1"/>
    <col min="4" max="4" width="18" style="62" bestFit="1" customWidth="1"/>
    <col min="5" max="5" width="18.33203125" style="62" bestFit="1" customWidth="1"/>
    <col min="6" max="6" width="8.1640625" style="62"/>
    <col min="7" max="7" width="11.33203125" style="62" bestFit="1" customWidth="1"/>
    <col min="8" max="8" width="8.1640625" style="62"/>
    <col min="9" max="9" width="11.83203125" style="62" bestFit="1" customWidth="1"/>
    <col min="10" max="10" width="13" style="62" bestFit="1" customWidth="1"/>
    <col min="11" max="16384" width="8.1640625" style="62"/>
  </cols>
  <sheetData>
    <row r="3" spans="2:12" ht="49" customHeight="1"/>
    <row r="4" spans="2:12" s="64" customFormat="1" ht="31" customHeight="1">
      <c r="B4" s="121" t="s">
        <v>24</v>
      </c>
      <c r="C4" s="122"/>
      <c r="D4" s="122"/>
      <c r="E4" s="122"/>
      <c r="F4" s="63"/>
      <c r="H4" s="65"/>
      <c r="I4" s="65"/>
      <c r="J4" s="65"/>
      <c r="K4" s="65"/>
      <c r="L4" s="65"/>
    </row>
    <row r="5" spans="2:12">
      <c r="B5" s="66"/>
    </row>
    <row r="6" spans="2:12">
      <c r="D6" s="289"/>
      <c r="E6" s="289"/>
    </row>
    <row r="7" spans="2:12" ht="14">
      <c r="B7" s="67" t="s">
        <v>17</v>
      </c>
      <c r="C7" s="68" t="s">
        <v>26</v>
      </c>
      <c r="D7" s="69" t="s">
        <v>15</v>
      </c>
      <c r="E7" s="70" t="s">
        <v>14</v>
      </c>
    </row>
    <row r="8" spans="2:12">
      <c r="B8" s="71" t="s">
        <v>25</v>
      </c>
      <c r="C8" s="72">
        <f>'4.Berekening inschrijfprijs'!G10</f>
        <v>0</v>
      </c>
      <c r="D8" s="73">
        <v>15200700</v>
      </c>
      <c r="E8" s="74">
        <v>16297800</v>
      </c>
      <c r="G8" s="75"/>
    </row>
    <row r="9" spans="2:12">
      <c r="B9" s="76" t="s">
        <v>19</v>
      </c>
      <c r="C9" s="77" t="str">
        <f>IF(C8&gt;E8,"Prijs is buiten de bandbreedte en is een ongeldige Inschrijving",IF(C8&lt;D8,"Prijs is buiten de bandbreedte en is een ongeldige Inschrijving",C8:C8))</f>
        <v>Prijs is buiten de bandbreedte en is een ongeldige Inschrijving</v>
      </c>
      <c r="D9" s="78"/>
      <c r="E9" s="79"/>
    </row>
    <row r="10" spans="2:12">
      <c r="B10" s="80"/>
      <c r="C10" s="81"/>
      <c r="D10" s="80"/>
      <c r="E10" s="82"/>
    </row>
    <row r="11" spans="2:12" ht="24.25" customHeight="1">
      <c r="B11" s="83"/>
      <c r="C11" s="84"/>
      <c r="D11" s="85"/>
      <c r="E11" s="86"/>
    </row>
    <row r="12" spans="2:12">
      <c r="B12" s="87"/>
      <c r="C12" s="81"/>
      <c r="D12" s="88"/>
      <c r="E12" s="88"/>
    </row>
    <row r="13" spans="2:12">
      <c r="B13" s="89"/>
      <c r="C13" s="81"/>
      <c r="D13" s="88"/>
      <c r="E13" s="88"/>
    </row>
    <row r="14" spans="2:12">
      <c r="B14" s="89"/>
      <c r="C14" s="81"/>
      <c r="D14" s="88"/>
      <c r="E14" s="88"/>
    </row>
    <row r="15" spans="2:12">
      <c r="B15" s="90" t="s">
        <v>12</v>
      </c>
      <c r="C15" s="91" t="s">
        <v>11</v>
      </c>
      <c r="D15" s="91" t="s">
        <v>13</v>
      </c>
      <c r="E15" s="88"/>
    </row>
    <row r="16" spans="2:12">
      <c r="B16" s="92" t="s">
        <v>14</v>
      </c>
      <c r="C16" s="93">
        <f>E8</f>
        <v>16297800</v>
      </c>
      <c r="D16" s="94">
        <v>0</v>
      </c>
      <c r="E16" s="88"/>
      <c r="F16" s="95"/>
      <c r="G16" s="95"/>
      <c r="H16" s="95"/>
      <c r="I16" s="95"/>
    </row>
    <row r="17" spans="2:10">
      <c r="B17" s="96" t="s">
        <v>15</v>
      </c>
      <c r="C17" s="93">
        <f>D8</f>
        <v>15200700</v>
      </c>
      <c r="D17" s="94">
        <v>200</v>
      </c>
      <c r="E17" s="88"/>
      <c r="F17" s="95"/>
      <c r="G17" s="95"/>
      <c r="H17" s="95"/>
      <c r="I17" s="97"/>
      <c r="J17" s="98"/>
    </row>
    <row r="18" spans="2:10">
      <c r="B18" s="92"/>
      <c r="C18" s="92"/>
      <c r="D18" s="99"/>
      <c r="E18" s="100"/>
      <c r="F18" s="95"/>
      <c r="G18" s="95"/>
      <c r="H18" s="95"/>
      <c r="I18" s="95"/>
    </row>
    <row r="19" spans="2:10">
      <c r="B19" s="101" t="s">
        <v>16</v>
      </c>
      <c r="C19" s="102" t="str">
        <f>C9</f>
        <v>Prijs is buiten de bandbreedte en is een ongeldige Inschrijving</v>
      </c>
      <c r="D19" s="103">
        <f xml:space="preserve"> IFERROR(D17 - (C19 - C17)/(C16-C17)*(D17),0)</f>
        <v>0</v>
      </c>
      <c r="E19" s="81"/>
      <c r="F19" s="95"/>
      <c r="G19" s="95"/>
      <c r="H19" s="95"/>
      <c r="I19" s="95"/>
    </row>
    <row r="20" spans="2:10">
      <c r="C20" s="104"/>
      <c r="D20" s="105"/>
      <c r="E20" s="106"/>
      <c r="F20" s="95"/>
      <c r="G20" s="95"/>
      <c r="H20" s="95"/>
      <c r="I20" s="95"/>
    </row>
    <row r="21" spans="2:10" s="108" customFormat="1">
      <c r="B21" s="107"/>
      <c r="D21" s="109"/>
      <c r="E21" s="62"/>
      <c r="F21" s="95"/>
      <c r="G21" s="95"/>
      <c r="H21" s="95"/>
      <c r="I21" s="95"/>
    </row>
    <row r="22" spans="2:10" s="108" customFormat="1">
      <c r="B22" s="110" t="s">
        <v>4</v>
      </c>
      <c r="C22" s="110" t="s">
        <v>18</v>
      </c>
      <c r="D22" s="109"/>
      <c r="E22" s="81"/>
      <c r="F22" s="95"/>
      <c r="G22" s="95"/>
      <c r="H22" s="95"/>
      <c r="I22" s="95"/>
    </row>
    <row r="23" spans="2:10" s="108" customFormat="1">
      <c r="B23" s="111">
        <f>D8</f>
        <v>15200700</v>
      </c>
      <c r="C23" s="112">
        <f xml:space="preserve"> $D$17 - (B23 - $C$17)/($C$16-$C$17)*($D$17)</f>
        <v>200</v>
      </c>
      <c r="D23" s="109"/>
      <c r="E23" s="81"/>
      <c r="F23" s="95"/>
      <c r="G23" s="95"/>
      <c r="H23" s="95"/>
      <c r="I23" s="95"/>
    </row>
    <row r="24" spans="2:10" s="108" customFormat="1">
      <c r="B24" s="111">
        <f>B23+($B$28-$B$23)/5</f>
        <v>15420120</v>
      </c>
      <c r="C24" s="112">
        <f t="shared" ref="C24:C28" si="0" xml:space="preserve"> $D$17 - (B24 - $C$17)/($C$16-$C$17)*($D$17)</f>
        <v>160</v>
      </c>
      <c r="D24" s="113"/>
      <c r="E24" s="113"/>
      <c r="F24" s="95"/>
      <c r="G24" s="95"/>
      <c r="H24" s="95"/>
      <c r="I24" s="95"/>
    </row>
    <row r="25" spans="2:10" s="108" customFormat="1">
      <c r="B25" s="111">
        <f>B24+($B$28-$B$23)/5</f>
        <v>15639540</v>
      </c>
      <c r="C25" s="112">
        <f t="shared" si="0"/>
        <v>120</v>
      </c>
      <c r="D25" s="113"/>
      <c r="E25" s="113"/>
      <c r="F25" s="95"/>
      <c r="G25" s="95"/>
      <c r="H25" s="95"/>
      <c r="I25" s="95"/>
    </row>
    <row r="26" spans="2:10" s="108" customFormat="1">
      <c r="B26" s="111">
        <f>B25+($B$28-$B$23)/5</f>
        <v>15858960</v>
      </c>
      <c r="C26" s="112">
        <f t="shared" si="0"/>
        <v>80</v>
      </c>
      <c r="D26" s="113"/>
      <c r="E26" s="113"/>
      <c r="F26" s="95"/>
      <c r="G26" s="95"/>
      <c r="H26" s="95"/>
      <c r="I26" s="95"/>
    </row>
    <row r="27" spans="2:10" s="108" customFormat="1">
      <c r="B27" s="111">
        <f>B26+($B$28-$B$23)/5</f>
        <v>16078380</v>
      </c>
      <c r="C27" s="112">
        <f t="shared" si="0"/>
        <v>40</v>
      </c>
      <c r="D27" s="113"/>
      <c r="E27" s="113"/>
    </row>
    <row r="28" spans="2:10" s="108" customFormat="1">
      <c r="B28" s="114">
        <f>E8</f>
        <v>16297800</v>
      </c>
      <c r="C28" s="112">
        <f t="shared" si="0"/>
        <v>0</v>
      </c>
      <c r="D28" s="113"/>
      <c r="E28" s="113"/>
      <c r="F28" s="115"/>
      <c r="H28" s="116"/>
    </row>
    <row r="29" spans="2:10" s="108" customFormat="1"/>
    <row r="42" spans="2:3">
      <c r="B42" s="108">
        <v>104256928.93000001</v>
      </c>
      <c r="C42" s="108">
        <v>107816531.14</v>
      </c>
    </row>
  </sheetData>
  <sheetProtection algorithmName="SHA-512" hashValue="zlUYlByyVbaXjApZpKgZB67gRTtTU8O4J34OxefhetlV6WEW/pbvVpYvrCAViWJZa4FopReRU7UOAlZxv2BB7A==" saltValue="sljy6hvqqCaA12JJZPgiWg==" spinCount="100000" sheet="1" objects="1" scenarios="1"/>
  <mergeCells count="1">
    <mergeCell ref="D6:E6"/>
  </mergeCells>
  <pageMargins left="0.7" right="0.7" top="0.75" bottom="0.75" header="0.3" footer="0.3"/>
  <pageSetup paperSize="9"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90AF5-CAB8-AC4B-B969-FB5C5F986264}">
  <sheetPr>
    <tabColor theme="4" tint="0.39997558519241921"/>
    <pageSetUpPr autoPageBreaks="0"/>
  </sheetPr>
  <dimension ref="A1:AC44"/>
  <sheetViews>
    <sheetView showGridLines="0" showOutlineSymbols="0" zoomScale="80" zoomScaleNormal="80" zoomScalePageLayoutView="140" workbookViewId="0">
      <selection activeCell="AJ27" sqref="AJ27"/>
    </sheetView>
  </sheetViews>
  <sheetFormatPr baseColWidth="10" defaultColWidth="8.83203125" defaultRowHeight="14"/>
  <cols>
    <col min="1" max="1" width="2" style="162" customWidth="1"/>
    <col min="2" max="2" width="1.83203125" style="169" customWidth="1"/>
    <col min="3" max="5" width="15.83203125" style="169" customWidth="1"/>
    <col min="6" max="6" width="4.33203125" style="169" customWidth="1"/>
    <col min="7" max="8" width="15.83203125" style="169" customWidth="1"/>
    <col min="9" max="9" width="4.5" style="169" customWidth="1"/>
    <col min="10" max="11" width="15.83203125" style="169" customWidth="1"/>
    <col min="12" max="12" width="3.83203125" style="169" customWidth="1"/>
    <col min="13" max="13" width="14.83203125" style="169" hidden="1" customWidth="1"/>
    <col min="14" max="14" width="2" style="169" hidden="1" customWidth="1"/>
    <col min="15" max="15" width="15.1640625" style="169" hidden="1" customWidth="1"/>
    <col min="16" max="16" width="10.33203125" style="169" customWidth="1"/>
    <col min="17" max="18" width="10.1640625" style="169" customWidth="1"/>
    <col min="19" max="19" width="3.5" style="169" customWidth="1"/>
    <col min="20" max="20" width="3.33203125" style="169" customWidth="1"/>
    <col min="21" max="21" width="10.5" style="169" bestFit="1" customWidth="1"/>
    <col min="22" max="22" width="10.6640625" style="169" customWidth="1"/>
    <col min="23" max="23" width="8" style="169" hidden="1" customWidth="1"/>
    <col min="24" max="24" width="9.1640625" style="169" hidden="1" customWidth="1"/>
    <col min="25" max="25" width="21.33203125" style="169" hidden="1" customWidth="1"/>
    <col min="26" max="26" width="8.83203125" style="169" hidden="1" customWidth="1"/>
    <col min="27" max="29" width="0" style="169" hidden="1" customWidth="1"/>
    <col min="30" max="16384" width="8.83203125" style="169"/>
  </cols>
  <sheetData>
    <row r="1" spans="1:29" s="162" customFormat="1" ht="55" customHeight="1" thickBot="1">
      <c r="B1" s="290" t="s">
        <v>84</v>
      </c>
      <c r="C1" s="290"/>
      <c r="D1" s="290"/>
      <c r="E1" s="290"/>
      <c r="F1" s="290"/>
      <c r="G1" s="290"/>
      <c r="H1" s="290"/>
      <c r="I1" s="290"/>
      <c r="J1" s="290"/>
      <c r="K1" s="290"/>
      <c r="L1" s="290"/>
      <c r="M1" s="290"/>
      <c r="N1" s="290"/>
      <c r="O1" s="290"/>
      <c r="P1" s="290"/>
      <c r="Q1" s="290"/>
      <c r="R1" s="291"/>
    </row>
    <row r="2" spans="1:29" s="163" customFormat="1" ht="18" customHeight="1">
      <c r="A2" s="162"/>
      <c r="B2" s="164"/>
      <c r="C2" s="171"/>
      <c r="D2" s="171"/>
      <c r="E2" s="171"/>
      <c r="F2" s="171"/>
      <c r="G2" s="171"/>
      <c r="H2" s="165"/>
      <c r="I2" s="165"/>
      <c r="J2" s="166"/>
      <c r="K2" s="166"/>
      <c r="L2" s="166"/>
      <c r="M2" s="166"/>
      <c r="N2" s="166"/>
      <c r="O2" s="166"/>
      <c r="P2" s="166"/>
      <c r="Q2" s="166"/>
      <c r="R2" s="166"/>
      <c r="X2" s="162"/>
      <c r="Y2" s="162"/>
    </row>
    <row r="3" spans="1:29" s="163" customFormat="1" ht="18" hidden="1" customHeight="1">
      <c r="A3" s="162"/>
      <c r="B3" s="164"/>
      <c r="C3" s="171"/>
      <c r="D3" s="171"/>
      <c r="E3" s="171"/>
      <c r="F3" s="171"/>
      <c r="G3" s="171"/>
      <c r="H3" s="165"/>
      <c r="I3" s="167"/>
      <c r="J3" s="292"/>
      <c r="K3" s="292"/>
      <c r="L3" s="292"/>
      <c r="M3" s="292"/>
      <c r="N3" s="292"/>
      <c r="O3" s="292"/>
      <c r="P3" s="292"/>
      <c r="Q3" s="292"/>
      <c r="R3" s="166"/>
      <c r="X3" s="162"/>
      <c r="Y3" s="162"/>
    </row>
    <row r="4" spans="1:29" s="163" customFormat="1" ht="18" hidden="1" customHeight="1">
      <c r="A4" s="162"/>
      <c r="B4" s="164"/>
      <c r="C4" s="171"/>
      <c r="D4" s="171"/>
      <c r="E4" s="171"/>
      <c r="F4" s="171"/>
      <c r="G4" s="171"/>
      <c r="H4" s="165"/>
      <c r="I4" s="168"/>
      <c r="J4" s="293" t="e">
        <f>#REF!</f>
        <v>#REF!</v>
      </c>
      <c r="K4" s="293"/>
      <c r="L4" s="293"/>
      <c r="M4" s="293"/>
      <c r="N4" s="293"/>
      <c r="O4" s="293"/>
      <c r="P4" s="293"/>
      <c r="Q4" s="293"/>
      <c r="R4" s="166"/>
      <c r="X4" s="162"/>
      <c r="Y4" s="162"/>
    </row>
    <row r="5" spans="1:29" ht="20" hidden="1" customHeight="1">
      <c r="B5" s="170"/>
      <c r="C5" s="171"/>
      <c r="D5" s="171"/>
      <c r="E5" s="171"/>
      <c r="F5" s="171"/>
      <c r="G5" s="171"/>
      <c r="H5" s="171"/>
      <c r="I5" s="168"/>
      <c r="J5" s="294"/>
      <c r="K5" s="294"/>
      <c r="L5" s="294"/>
      <c r="M5" s="294"/>
      <c r="N5" s="294"/>
      <c r="O5" s="294"/>
      <c r="P5" s="294"/>
      <c r="Q5" s="294"/>
      <c r="R5" s="172"/>
      <c r="W5" s="163"/>
      <c r="X5" s="163"/>
      <c r="Y5" s="163"/>
      <c r="Z5" s="163"/>
    </row>
    <row r="6" spans="1:29" ht="11.25" hidden="1" customHeight="1">
      <c r="B6" s="170"/>
      <c r="C6" s="171"/>
      <c r="D6" s="171"/>
      <c r="E6" s="171"/>
      <c r="F6" s="171"/>
      <c r="G6" s="171"/>
      <c r="H6" s="171"/>
      <c r="I6" s="171"/>
      <c r="J6" s="171"/>
      <c r="K6" s="173"/>
      <c r="L6" s="173"/>
      <c r="M6" s="173"/>
      <c r="N6" s="173"/>
      <c r="O6" s="173"/>
      <c r="P6" s="173"/>
      <c r="Q6" s="173"/>
      <c r="R6" s="173"/>
      <c r="W6" s="163"/>
      <c r="X6" s="163"/>
      <c r="Y6" s="163"/>
      <c r="Z6" s="163"/>
    </row>
    <row r="7" spans="1:29" ht="36" customHeight="1">
      <c r="B7" s="195"/>
      <c r="C7" s="174" t="s">
        <v>36</v>
      </c>
      <c r="D7" s="175"/>
      <c r="E7" s="176"/>
      <c r="F7" s="176"/>
      <c r="G7" s="177" t="s">
        <v>37</v>
      </c>
      <c r="H7" s="178"/>
      <c r="I7" s="295" t="s">
        <v>81</v>
      </c>
      <c r="J7" s="295"/>
      <c r="K7" s="295"/>
      <c r="L7" s="176"/>
      <c r="M7" s="176"/>
      <c r="N7" s="176"/>
      <c r="O7" s="176"/>
      <c r="P7" s="176"/>
      <c r="Q7" s="176"/>
      <c r="R7" s="179"/>
      <c r="U7" s="296"/>
      <c r="V7" s="296"/>
      <c r="W7" s="163"/>
      <c r="X7" s="163"/>
      <c r="Y7" s="163"/>
      <c r="Z7" s="163"/>
    </row>
    <row r="8" spans="1:29" ht="6.75" customHeight="1">
      <c r="B8" s="170"/>
      <c r="C8" s="196"/>
      <c r="D8" s="197"/>
      <c r="E8" s="198"/>
      <c r="F8" s="199"/>
      <c r="G8" s="297"/>
      <c r="H8" s="297"/>
      <c r="I8" s="171"/>
      <c r="J8" s="171"/>
      <c r="K8" s="200"/>
      <c r="L8" s="200"/>
      <c r="M8" s="200"/>
      <c r="N8" s="200"/>
      <c r="O8" s="200"/>
      <c r="P8" s="200"/>
      <c r="Q8" s="200"/>
      <c r="R8" s="171"/>
      <c r="W8" s="163"/>
      <c r="X8" s="163"/>
      <c r="Y8" s="163"/>
      <c r="Z8" s="163"/>
    </row>
    <row r="9" spans="1:29" ht="24" customHeight="1">
      <c r="B9" s="170"/>
      <c r="C9" s="201"/>
      <c r="D9" s="298" t="s">
        <v>38</v>
      </c>
      <c r="E9" s="299"/>
      <c r="F9" s="202"/>
      <c r="G9" s="298" t="s">
        <v>39</v>
      </c>
      <c r="H9" s="299"/>
      <c r="I9" s="171"/>
      <c r="J9" s="298" t="s">
        <v>40</v>
      </c>
      <c r="K9" s="299"/>
      <c r="L9" s="203"/>
      <c r="M9" s="203"/>
      <c r="N9" s="203"/>
      <c r="O9" s="203"/>
      <c r="P9" s="204"/>
      <c r="Q9" s="204"/>
      <c r="R9" s="171"/>
    </row>
    <row r="10" spans="1:29" ht="53" customHeight="1">
      <c r="B10" s="205"/>
      <c r="C10" s="206" t="s">
        <v>41</v>
      </c>
      <c r="D10" s="206" t="s">
        <v>42</v>
      </c>
      <c r="E10" s="207" t="s">
        <v>43</v>
      </c>
      <c r="F10" s="208"/>
      <c r="G10" s="209" t="s">
        <v>42</v>
      </c>
      <c r="H10" s="207" t="s">
        <v>43</v>
      </c>
      <c r="I10" s="208"/>
      <c r="J10" s="209" t="s">
        <v>42</v>
      </c>
      <c r="K10" s="206" t="s">
        <v>43</v>
      </c>
      <c r="L10" s="208"/>
      <c r="M10" s="209" t="s">
        <v>44</v>
      </c>
      <c r="N10" s="206"/>
      <c r="O10" s="209" t="s">
        <v>45</v>
      </c>
      <c r="Q10" s="300" t="s">
        <v>59</v>
      </c>
      <c r="R10" s="300"/>
      <c r="U10" s="210"/>
      <c r="V10" s="210"/>
      <c r="W10" s="163"/>
      <c r="X10" s="163"/>
      <c r="Y10" s="163"/>
      <c r="Z10" s="163"/>
      <c r="AA10" s="180"/>
      <c r="AB10" s="180"/>
      <c r="AC10" s="180"/>
    </row>
    <row r="11" spans="1:29" s="163" customFormat="1" ht="24" customHeight="1">
      <c r="A11" s="162"/>
      <c r="C11" s="211">
        <v>1</v>
      </c>
      <c r="D11" s="181">
        <v>28.25</v>
      </c>
      <c r="E11" s="181">
        <v>30</v>
      </c>
      <c r="F11" s="182"/>
      <c r="G11" s="181">
        <v>31.5</v>
      </c>
      <c r="H11" s="181">
        <v>33.25</v>
      </c>
      <c r="I11" s="212"/>
      <c r="J11" s="181">
        <v>35.25</v>
      </c>
      <c r="K11" s="181">
        <v>37</v>
      </c>
      <c r="L11" s="183"/>
      <c r="M11" s="184">
        <v>32.35</v>
      </c>
      <c r="N11" s="185"/>
      <c r="O11" s="186">
        <v>0</v>
      </c>
      <c r="P11" s="187"/>
      <c r="Q11" s="300"/>
      <c r="R11" s="300"/>
      <c r="U11" s="188"/>
      <c r="V11" s="188"/>
      <c r="X11" s="163">
        <f>IF($I$7=Y11,2,0)</f>
        <v>0</v>
      </c>
      <c r="Y11" s="163" t="s">
        <v>58</v>
      </c>
      <c r="AA11" s="189"/>
      <c r="AB11" s="189"/>
      <c r="AC11" s="189"/>
    </row>
    <row r="12" spans="1:29" s="163" customFormat="1" ht="24" customHeight="1">
      <c r="A12" s="162"/>
      <c r="C12" s="213">
        <v>2</v>
      </c>
      <c r="D12" s="190">
        <v>31</v>
      </c>
      <c r="E12" s="190">
        <v>33.25</v>
      </c>
      <c r="F12" s="191"/>
      <c r="G12" s="190">
        <v>35</v>
      </c>
      <c r="H12" s="190">
        <v>37</v>
      </c>
      <c r="I12" s="214"/>
      <c r="J12" s="190">
        <v>39.5</v>
      </c>
      <c r="K12" s="190">
        <v>41.5</v>
      </c>
      <c r="L12" s="183"/>
      <c r="M12" s="192">
        <v>37.5</v>
      </c>
      <c r="N12" s="185"/>
      <c r="O12" s="193">
        <v>0</v>
      </c>
      <c r="P12" s="187"/>
      <c r="Q12" s="300"/>
      <c r="R12" s="300"/>
      <c r="U12" s="188"/>
      <c r="V12" s="188"/>
      <c r="X12" s="163">
        <f>IF($I$7=Y12,3,0)</f>
        <v>0</v>
      </c>
      <c r="Y12" s="163" t="s">
        <v>34</v>
      </c>
      <c r="AA12" s="189"/>
      <c r="AB12" s="189"/>
      <c r="AC12" s="189"/>
    </row>
    <row r="13" spans="1:29" s="163" customFormat="1" ht="24" customHeight="1">
      <c r="A13" s="162"/>
      <c r="C13" s="215">
        <v>3</v>
      </c>
      <c r="D13" s="181">
        <v>34.5</v>
      </c>
      <c r="E13" s="181">
        <v>37.25</v>
      </c>
      <c r="F13" s="194"/>
      <c r="G13" s="181">
        <v>39</v>
      </c>
      <c r="H13" s="181">
        <v>41.75</v>
      </c>
      <c r="I13" s="216"/>
      <c r="J13" s="181">
        <v>44.25</v>
      </c>
      <c r="K13" s="181">
        <v>47</v>
      </c>
      <c r="L13" s="183"/>
      <c r="M13" s="184">
        <v>50.25</v>
      </c>
      <c r="N13" s="185"/>
      <c r="O13" s="186">
        <v>0</v>
      </c>
      <c r="P13" s="187"/>
      <c r="Q13" s="300"/>
      <c r="R13" s="300"/>
      <c r="U13" s="188"/>
      <c r="V13" s="188"/>
      <c r="X13" s="163">
        <f>IF($I$7=Y13,4,0)</f>
        <v>0</v>
      </c>
      <c r="Y13" s="163" t="s">
        <v>61</v>
      </c>
      <c r="AA13" s="189"/>
      <c r="AB13" s="189"/>
      <c r="AC13" s="189"/>
    </row>
    <row r="14" spans="1:29" s="163" customFormat="1" ht="24" customHeight="1">
      <c r="A14" s="162"/>
      <c r="C14" s="213">
        <v>4</v>
      </c>
      <c r="D14" s="190">
        <v>41</v>
      </c>
      <c r="E14" s="190">
        <v>43.75</v>
      </c>
      <c r="F14" s="191"/>
      <c r="G14" s="190">
        <v>46</v>
      </c>
      <c r="H14" s="190">
        <v>48.75</v>
      </c>
      <c r="I14" s="214"/>
      <c r="J14" s="190">
        <v>51.75</v>
      </c>
      <c r="K14" s="190">
        <v>54.5</v>
      </c>
      <c r="L14" s="183"/>
      <c r="M14" s="192">
        <v>48.25</v>
      </c>
      <c r="N14" s="185"/>
      <c r="O14" s="193">
        <v>0</v>
      </c>
      <c r="P14" s="187"/>
      <c r="Q14" s="300"/>
      <c r="R14" s="300"/>
      <c r="U14" s="188"/>
      <c r="V14" s="188"/>
      <c r="X14" s="163">
        <f>IF($I$7=Y14,5,0)</f>
        <v>0</v>
      </c>
      <c r="Y14" s="163" t="s">
        <v>62</v>
      </c>
      <c r="AA14" s="189"/>
      <c r="AB14" s="189"/>
      <c r="AC14" s="189"/>
    </row>
    <row r="15" spans="1:29" s="163" customFormat="1" ht="24" customHeight="1">
      <c r="A15" s="162"/>
      <c r="C15" s="215">
        <v>5</v>
      </c>
      <c r="D15" s="181">
        <v>44.75</v>
      </c>
      <c r="E15" s="181">
        <v>47.75</v>
      </c>
      <c r="F15" s="191"/>
      <c r="G15" s="181">
        <v>50.25</v>
      </c>
      <c r="H15" s="181">
        <v>53.25</v>
      </c>
      <c r="I15" s="214"/>
      <c r="J15" s="181">
        <v>56.5</v>
      </c>
      <c r="K15" s="181">
        <v>59.75</v>
      </c>
      <c r="L15" s="183"/>
      <c r="M15" s="184">
        <v>59.65</v>
      </c>
      <c r="N15" s="185"/>
      <c r="O15" s="186">
        <v>0</v>
      </c>
      <c r="P15" s="187"/>
      <c r="Q15" s="300"/>
      <c r="R15" s="300"/>
      <c r="U15" s="188"/>
      <c r="V15" s="188"/>
      <c r="X15" s="163">
        <f>IF($I$7=Y15,6,0)</f>
        <v>0</v>
      </c>
      <c r="Y15" s="163" t="s">
        <v>35</v>
      </c>
      <c r="AA15" s="189"/>
      <c r="AB15" s="189"/>
      <c r="AC15" s="189"/>
    </row>
    <row r="16" spans="1:29" s="163" customFormat="1" ht="24" customHeight="1">
      <c r="A16" s="162"/>
      <c r="C16" s="213">
        <v>6</v>
      </c>
      <c r="D16" s="190">
        <v>48.25</v>
      </c>
      <c r="E16" s="190">
        <v>52</v>
      </c>
      <c r="F16" s="191"/>
      <c r="G16" s="190">
        <v>54.75</v>
      </c>
      <c r="H16" s="190">
        <v>58.25</v>
      </c>
      <c r="I16" s="214"/>
      <c r="J16" s="190">
        <v>62</v>
      </c>
      <c r="K16" s="190">
        <v>65.75</v>
      </c>
      <c r="L16" s="183"/>
      <c r="M16" s="192">
        <v>61.25</v>
      </c>
      <c r="N16" s="185"/>
      <c r="O16" s="193">
        <v>91.019417475728162</v>
      </c>
      <c r="P16" s="187"/>
      <c r="Q16" s="300"/>
      <c r="R16" s="300"/>
      <c r="U16" s="188"/>
      <c r="V16" s="188"/>
      <c r="X16" s="163">
        <f>IF($I$7=Y16,7,0)</f>
        <v>0</v>
      </c>
      <c r="Y16" s="163" t="s">
        <v>60</v>
      </c>
      <c r="AA16" s="189"/>
      <c r="AB16" s="189"/>
      <c r="AC16" s="189"/>
    </row>
    <row r="17" spans="1:29" s="163" customFormat="1" ht="24" customHeight="1">
      <c r="A17" s="162"/>
      <c r="C17" s="215">
        <v>7</v>
      </c>
      <c r="D17" s="181">
        <v>53</v>
      </c>
      <c r="E17" s="181">
        <v>57.75</v>
      </c>
      <c r="F17" s="191"/>
      <c r="G17" s="181">
        <v>61</v>
      </c>
      <c r="H17" s="181">
        <v>65.75</v>
      </c>
      <c r="I17" s="214"/>
      <c r="J17" s="181">
        <v>70</v>
      </c>
      <c r="K17" s="181">
        <v>74.75</v>
      </c>
      <c r="L17" s="183"/>
      <c r="M17" s="184">
        <v>67.95</v>
      </c>
      <c r="N17" s="185"/>
      <c r="O17" s="186">
        <v>82.667401285583139</v>
      </c>
      <c r="P17" s="187"/>
      <c r="Q17" s="300"/>
      <c r="R17" s="300"/>
      <c r="U17" s="188"/>
      <c r="V17" s="188"/>
      <c r="X17" s="163">
        <f>IF($I$7=Y17,8,0)</f>
        <v>0</v>
      </c>
      <c r="Y17" s="163" t="s">
        <v>63</v>
      </c>
      <c r="AA17" s="189"/>
      <c r="AB17" s="189"/>
      <c r="AC17" s="189"/>
    </row>
    <row r="18" spans="1:29" s="162" customFormat="1" ht="29" thickBot="1">
      <c r="B18" s="290"/>
      <c r="C18" s="290"/>
      <c r="D18" s="290"/>
      <c r="E18" s="290"/>
      <c r="F18" s="290"/>
      <c r="G18" s="290"/>
      <c r="H18" s="290"/>
      <c r="I18" s="290"/>
      <c r="J18" s="290"/>
      <c r="K18" s="290"/>
      <c r="L18" s="290"/>
      <c r="M18" s="290"/>
      <c r="N18" s="290"/>
      <c r="O18" s="290"/>
      <c r="P18" s="290"/>
      <c r="Q18" s="290"/>
      <c r="R18" s="291"/>
    </row>
    <row r="19" spans="1:29" s="163" customFormat="1" ht="18" customHeight="1">
      <c r="A19" s="162"/>
      <c r="B19" s="164"/>
      <c r="C19" s="171"/>
      <c r="D19" s="171"/>
      <c r="E19" s="171"/>
      <c r="F19" s="171"/>
      <c r="G19" s="171"/>
      <c r="H19" s="165"/>
      <c r="I19" s="165"/>
      <c r="J19" s="166"/>
      <c r="K19" s="166"/>
      <c r="L19" s="166"/>
      <c r="M19" s="166"/>
      <c r="N19" s="166"/>
      <c r="O19" s="166"/>
      <c r="P19" s="166"/>
      <c r="Q19" s="166"/>
      <c r="R19" s="166"/>
      <c r="X19" s="162"/>
      <c r="Y19" s="162"/>
    </row>
    <row r="20" spans="1:29" ht="36" customHeight="1">
      <c r="B20" s="195"/>
      <c r="C20" s="174" t="s">
        <v>36</v>
      </c>
      <c r="D20" s="175"/>
      <c r="E20" s="176"/>
      <c r="F20" s="176"/>
      <c r="G20" s="177" t="s">
        <v>37</v>
      </c>
      <c r="H20" s="178"/>
      <c r="I20" s="295" t="s">
        <v>82</v>
      </c>
      <c r="J20" s="295"/>
      <c r="K20" s="295"/>
      <c r="L20" s="176"/>
      <c r="M20" s="176"/>
      <c r="N20" s="176"/>
      <c r="O20" s="176"/>
      <c r="P20" s="176"/>
      <c r="Q20" s="176"/>
      <c r="R20" s="179"/>
      <c r="U20" s="296"/>
      <c r="V20" s="296"/>
      <c r="W20" s="163"/>
      <c r="X20" s="163"/>
      <c r="Y20" s="163"/>
      <c r="Z20" s="163"/>
    </row>
    <row r="21" spans="1:29" ht="6.75" customHeight="1">
      <c r="B21" s="170"/>
      <c r="C21" s="196"/>
      <c r="D21" s="197"/>
      <c r="E21" s="198"/>
      <c r="F21" s="199"/>
      <c r="G21" s="297"/>
      <c r="H21" s="297"/>
      <c r="I21" s="171"/>
      <c r="J21" s="171"/>
      <c r="K21" s="200"/>
      <c r="L21" s="200"/>
      <c r="M21" s="200"/>
      <c r="N21" s="200"/>
      <c r="O21" s="200"/>
      <c r="P21" s="200"/>
      <c r="Q21" s="200"/>
      <c r="R21" s="171"/>
      <c r="W21" s="163"/>
      <c r="X21" s="163"/>
      <c r="Y21" s="163"/>
      <c r="Z21" s="163"/>
    </row>
    <row r="22" spans="1:29" ht="24" customHeight="1">
      <c r="B22" s="170"/>
      <c r="C22" s="201"/>
      <c r="D22" s="298" t="s">
        <v>38</v>
      </c>
      <c r="E22" s="299"/>
      <c r="F22" s="202"/>
      <c r="G22" s="298" t="s">
        <v>39</v>
      </c>
      <c r="H22" s="299"/>
      <c r="I22" s="171"/>
      <c r="J22" s="298" t="s">
        <v>40</v>
      </c>
      <c r="K22" s="299"/>
      <c r="L22" s="203"/>
      <c r="M22" s="203"/>
      <c r="N22" s="203"/>
      <c r="O22" s="203"/>
      <c r="P22" s="204"/>
      <c r="Q22" s="204"/>
      <c r="R22" s="171"/>
    </row>
    <row r="23" spans="1:29" ht="53" customHeight="1">
      <c r="B23" s="205"/>
      <c r="C23" s="206" t="s">
        <v>41</v>
      </c>
      <c r="D23" s="206" t="s">
        <v>42</v>
      </c>
      <c r="E23" s="207" t="s">
        <v>43</v>
      </c>
      <c r="F23" s="208"/>
      <c r="G23" s="209" t="s">
        <v>42</v>
      </c>
      <c r="H23" s="207" t="s">
        <v>43</v>
      </c>
      <c r="I23" s="208"/>
      <c r="J23" s="209" t="s">
        <v>42</v>
      </c>
      <c r="K23" s="206" t="s">
        <v>43</v>
      </c>
      <c r="L23" s="208"/>
      <c r="M23" s="209" t="s">
        <v>44</v>
      </c>
      <c r="N23" s="206"/>
      <c r="O23" s="209" t="s">
        <v>45</v>
      </c>
      <c r="Q23" s="300" t="s">
        <v>59</v>
      </c>
      <c r="R23" s="300"/>
      <c r="U23" s="210"/>
      <c r="V23" s="210"/>
      <c r="W23" s="163"/>
      <c r="X23" s="163"/>
      <c r="Y23" s="163"/>
      <c r="Z23" s="163"/>
      <c r="AA23" s="180"/>
      <c r="AB23" s="180"/>
      <c r="AC23" s="180"/>
    </row>
    <row r="24" spans="1:29" s="163" customFormat="1" ht="24" customHeight="1">
      <c r="A24" s="162"/>
      <c r="C24" s="211">
        <v>1</v>
      </c>
      <c r="D24" s="181">
        <v>27.75</v>
      </c>
      <c r="E24" s="181">
        <v>29.5</v>
      </c>
      <c r="F24" s="182"/>
      <c r="G24" s="181">
        <v>30.75</v>
      </c>
      <c r="H24" s="181">
        <v>32.5</v>
      </c>
      <c r="I24" s="212"/>
      <c r="J24" s="181">
        <v>34.25</v>
      </c>
      <c r="K24" s="181">
        <v>36</v>
      </c>
      <c r="L24" s="183"/>
      <c r="M24" s="184">
        <v>32.35</v>
      </c>
      <c r="N24" s="185"/>
      <c r="O24" s="186">
        <v>0</v>
      </c>
      <c r="P24" s="187"/>
      <c r="Q24" s="300"/>
      <c r="R24" s="300"/>
      <c r="U24" s="188"/>
      <c r="V24" s="188"/>
      <c r="X24" s="163">
        <f>IF($I$7=Y24,2,0)</f>
        <v>0</v>
      </c>
      <c r="Y24" s="163" t="s">
        <v>58</v>
      </c>
      <c r="AA24" s="189"/>
      <c r="AB24" s="189"/>
      <c r="AC24" s="189"/>
    </row>
    <row r="25" spans="1:29" s="163" customFormat="1" ht="24" customHeight="1">
      <c r="A25" s="162"/>
      <c r="C25" s="213">
        <v>2</v>
      </c>
      <c r="D25" s="190">
        <v>30.5</v>
      </c>
      <c r="E25" s="190">
        <v>32.75</v>
      </c>
      <c r="F25" s="191"/>
      <c r="G25" s="190">
        <v>34</v>
      </c>
      <c r="H25" s="190">
        <v>36.25</v>
      </c>
      <c r="I25" s="214"/>
      <c r="J25" s="190">
        <v>38.25</v>
      </c>
      <c r="K25" s="190">
        <v>40.5</v>
      </c>
      <c r="L25" s="183"/>
      <c r="M25" s="192">
        <v>37.5</v>
      </c>
      <c r="N25" s="185"/>
      <c r="O25" s="193">
        <v>0</v>
      </c>
      <c r="P25" s="187"/>
      <c r="Q25" s="300"/>
      <c r="R25" s="300"/>
      <c r="U25" s="188"/>
      <c r="V25" s="188"/>
      <c r="X25" s="163">
        <f>IF($I$7=Y25,3,0)</f>
        <v>0</v>
      </c>
      <c r="Y25" s="163" t="s">
        <v>34</v>
      </c>
      <c r="AA25" s="189"/>
      <c r="AB25" s="189"/>
      <c r="AC25" s="189"/>
    </row>
    <row r="26" spans="1:29" s="163" customFormat="1" ht="24" customHeight="1">
      <c r="A26" s="162"/>
      <c r="C26" s="215">
        <v>3</v>
      </c>
      <c r="D26" s="181">
        <v>34</v>
      </c>
      <c r="E26" s="181">
        <v>36.5</v>
      </c>
      <c r="F26" s="194"/>
      <c r="G26" s="181">
        <v>38.25</v>
      </c>
      <c r="H26" s="181">
        <v>40.75</v>
      </c>
      <c r="I26" s="216"/>
      <c r="J26" s="181">
        <v>43.25</v>
      </c>
      <c r="K26" s="181">
        <v>45.75</v>
      </c>
      <c r="L26" s="183"/>
      <c r="M26" s="184">
        <v>50.25</v>
      </c>
      <c r="N26" s="185"/>
      <c r="O26" s="186">
        <v>0</v>
      </c>
      <c r="P26" s="187"/>
      <c r="Q26" s="300"/>
      <c r="R26" s="300"/>
      <c r="U26" s="188"/>
      <c r="V26" s="188"/>
      <c r="X26" s="163">
        <f>IF($I$7=Y26,4,0)</f>
        <v>0</v>
      </c>
      <c r="Y26" s="163" t="s">
        <v>61</v>
      </c>
      <c r="AA26" s="189"/>
      <c r="AB26" s="189"/>
      <c r="AC26" s="189"/>
    </row>
    <row r="27" spans="1:29" s="163" customFormat="1" ht="24" customHeight="1">
      <c r="A27" s="162"/>
      <c r="C27" s="213">
        <v>4</v>
      </c>
      <c r="D27" s="190">
        <v>40.25</v>
      </c>
      <c r="E27" s="190">
        <v>43</v>
      </c>
      <c r="F27" s="191"/>
      <c r="G27" s="190">
        <v>45</v>
      </c>
      <c r="H27" s="190">
        <v>47.75</v>
      </c>
      <c r="I27" s="214"/>
      <c r="J27" s="190">
        <v>50.5</v>
      </c>
      <c r="K27" s="190">
        <v>53</v>
      </c>
      <c r="L27" s="183"/>
      <c r="M27" s="192">
        <v>48.25</v>
      </c>
      <c r="N27" s="185"/>
      <c r="O27" s="193">
        <v>0</v>
      </c>
      <c r="P27" s="187"/>
      <c r="Q27" s="300"/>
      <c r="R27" s="300"/>
      <c r="U27" s="188"/>
      <c r="V27" s="188"/>
      <c r="X27" s="163">
        <f>IF($I$7=Y27,5,0)</f>
        <v>0</v>
      </c>
      <c r="Y27" s="163" t="s">
        <v>62</v>
      </c>
      <c r="AA27" s="189"/>
      <c r="AB27" s="189"/>
      <c r="AC27" s="189"/>
    </row>
    <row r="28" spans="1:29" s="163" customFormat="1" ht="24" customHeight="1">
      <c r="A28" s="162"/>
      <c r="C28" s="215">
        <v>5</v>
      </c>
      <c r="D28" s="181">
        <v>44</v>
      </c>
      <c r="E28" s="181">
        <v>47</v>
      </c>
      <c r="F28" s="191"/>
      <c r="G28" s="181">
        <v>49.25</v>
      </c>
      <c r="H28" s="181">
        <v>52.25</v>
      </c>
      <c r="I28" s="214"/>
      <c r="J28" s="181">
        <v>55.25</v>
      </c>
      <c r="K28" s="181">
        <v>58.25</v>
      </c>
      <c r="L28" s="183"/>
      <c r="M28" s="184">
        <v>59.65</v>
      </c>
      <c r="N28" s="185"/>
      <c r="O28" s="186">
        <v>0</v>
      </c>
      <c r="P28" s="187"/>
      <c r="Q28" s="300"/>
      <c r="R28" s="300"/>
      <c r="U28" s="188"/>
      <c r="V28" s="188"/>
      <c r="X28" s="163">
        <f>IF($I$7=Y28,6,0)</f>
        <v>0</v>
      </c>
      <c r="Y28" s="163" t="s">
        <v>35</v>
      </c>
      <c r="AA28" s="189"/>
      <c r="AB28" s="189"/>
      <c r="AC28" s="189"/>
    </row>
    <row r="29" spans="1:29" s="163" customFormat="1" ht="24" customHeight="1">
      <c r="A29" s="162"/>
      <c r="C29" s="213">
        <v>6</v>
      </c>
      <c r="D29" s="190">
        <v>47.25</v>
      </c>
      <c r="E29" s="190">
        <v>51</v>
      </c>
      <c r="F29" s="191"/>
      <c r="G29" s="190">
        <v>53.5</v>
      </c>
      <c r="H29" s="190">
        <v>57.25</v>
      </c>
      <c r="I29" s="214"/>
      <c r="J29" s="190">
        <v>60.5</v>
      </c>
      <c r="K29" s="190">
        <v>64.25</v>
      </c>
      <c r="L29" s="183"/>
      <c r="M29" s="192">
        <v>61.25</v>
      </c>
      <c r="N29" s="185"/>
      <c r="O29" s="193">
        <v>91.019417475728162</v>
      </c>
      <c r="P29" s="187"/>
      <c r="Q29" s="300"/>
      <c r="R29" s="300"/>
      <c r="U29" s="188"/>
      <c r="V29" s="188"/>
      <c r="X29" s="163">
        <f>IF($I$7=Y29,7,0)</f>
        <v>0</v>
      </c>
      <c r="Y29" s="163" t="s">
        <v>60</v>
      </c>
      <c r="AA29" s="189"/>
      <c r="AB29" s="189"/>
      <c r="AC29" s="189"/>
    </row>
    <row r="30" spans="1:29" s="163" customFormat="1" ht="24" customHeight="1">
      <c r="A30" s="162"/>
      <c r="C30" s="215">
        <v>7</v>
      </c>
      <c r="D30" s="181">
        <v>52</v>
      </c>
      <c r="E30" s="181">
        <v>56.75</v>
      </c>
      <c r="F30" s="191"/>
      <c r="G30" s="181">
        <v>59.5</v>
      </c>
      <c r="H30" s="181">
        <v>64.25</v>
      </c>
      <c r="I30" s="214"/>
      <c r="J30" s="181">
        <v>68.25</v>
      </c>
      <c r="K30" s="181">
        <v>73</v>
      </c>
      <c r="L30" s="183"/>
      <c r="M30" s="184">
        <v>67.95</v>
      </c>
      <c r="N30" s="185"/>
      <c r="O30" s="186">
        <v>82.667401285583139</v>
      </c>
      <c r="P30" s="187"/>
      <c r="Q30" s="300"/>
      <c r="R30" s="300"/>
      <c r="U30" s="188"/>
      <c r="V30" s="188"/>
      <c r="X30" s="163">
        <f>IF($I$7=Y30,8,0)</f>
        <v>0</v>
      </c>
      <c r="Y30" s="163" t="s">
        <v>63</v>
      </c>
      <c r="AA30" s="189"/>
      <c r="AB30" s="189"/>
      <c r="AC30" s="189"/>
    </row>
    <row r="31" spans="1:29" s="162" customFormat="1" ht="29" thickBot="1">
      <c r="B31" s="290"/>
      <c r="C31" s="290"/>
      <c r="D31" s="290"/>
      <c r="E31" s="290"/>
      <c r="F31" s="290"/>
      <c r="G31" s="290"/>
      <c r="H31" s="290"/>
      <c r="I31" s="290"/>
      <c r="J31" s="290"/>
      <c r="K31" s="290"/>
      <c r="L31" s="290"/>
      <c r="M31" s="290"/>
      <c r="N31" s="290"/>
      <c r="O31" s="290"/>
      <c r="P31" s="290"/>
      <c r="Q31" s="290"/>
      <c r="R31" s="291"/>
    </row>
    <row r="32" spans="1:29" s="163" customFormat="1" ht="18" customHeight="1">
      <c r="A32" s="162"/>
      <c r="B32" s="164"/>
      <c r="C32" s="171"/>
      <c r="D32" s="171"/>
      <c r="E32" s="171"/>
      <c r="F32" s="171"/>
      <c r="G32" s="171"/>
      <c r="H32" s="165"/>
      <c r="I32" s="165"/>
      <c r="J32" s="166"/>
      <c r="K32" s="166"/>
      <c r="L32" s="166"/>
      <c r="M32" s="166"/>
      <c r="N32" s="166"/>
      <c r="O32" s="166"/>
      <c r="P32" s="166"/>
      <c r="Q32" s="166"/>
      <c r="R32" s="166"/>
      <c r="X32" s="162"/>
      <c r="Y32" s="162"/>
    </row>
    <row r="33" spans="1:29" ht="36" customHeight="1">
      <c r="B33" s="195"/>
      <c r="C33" s="174" t="s">
        <v>36</v>
      </c>
      <c r="D33" s="175"/>
      <c r="E33" s="176"/>
      <c r="F33" s="176"/>
      <c r="G33" s="177" t="s">
        <v>37</v>
      </c>
      <c r="H33" s="178"/>
      <c r="I33" s="301" t="s">
        <v>83</v>
      </c>
      <c r="J33" s="301"/>
      <c r="K33" s="301"/>
      <c r="L33" s="176"/>
      <c r="M33" s="176"/>
      <c r="N33" s="176"/>
      <c r="O33" s="176"/>
      <c r="P33" s="176"/>
      <c r="Q33" s="176"/>
      <c r="R33" s="179"/>
      <c r="U33" s="296"/>
      <c r="V33" s="296"/>
      <c r="W33" s="163"/>
      <c r="X33" s="163"/>
      <c r="Y33" s="163"/>
      <c r="Z33" s="163"/>
    </row>
    <row r="34" spans="1:29" ht="6.75" customHeight="1">
      <c r="B34" s="170"/>
      <c r="C34" s="196"/>
      <c r="D34" s="197"/>
      <c r="E34" s="198"/>
      <c r="F34" s="199"/>
      <c r="G34" s="297"/>
      <c r="H34" s="297"/>
      <c r="I34" s="171"/>
      <c r="J34" s="171"/>
      <c r="K34" s="200"/>
      <c r="L34" s="200"/>
      <c r="M34" s="200"/>
      <c r="N34" s="200"/>
      <c r="O34" s="200"/>
      <c r="P34" s="200"/>
      <c r="Q34" s="200"/>
      <c r="R34" s="171"/>
      <c r="W34" s="163"/>
      <c r="X34" s="163"/>
      <c r="Y34" s="163"/>
      <c r="Z34" s="163"/>
    </row>
    <row r="35" spans="1:29" ht="24" customHeight="1">
      <c r="B35" s="170"/>
      <c r="C35" s="201"/>
      <c r="D35" s="298" t="s">
        <v>38</v>
      </c>
      <c r="E35" s="299"/>
      <c r="F35" s="202"/>
      <c r="G35" s="298" t="s">
        <v>39</v>
      </c>
      <c r="H35" s="299"/>
      <c r="I35" s="171"/>
      <c r="J35" s="298" t="s">
        <v>40</v>
      </c>
      <c r="K35" s="299"/>
      <c r="L35" s="203"/>
      <c r="M35" s="203"/>
      <c r="N35" s="203"/>
      <c r="O35" s="203"/>
      <c r="P35" s="204"/>
      <c r="Q35" s="204"/>
      <c r="R35" s="171"/>
    </row>
    <row r="36" spans="1:29" ht="53" customHeight="1">
      <c r="B36" s="205"/>
      <c r="C36" s="206" t="s">
        <v>41</v>
      </c>
      <c r="D36" s="206" t="s">
        <v>42</v>
      </c>
      <c r="E36" s="207" t="s">
        <v>43</v>
      </c>
      <c r="F36" s="208"/>
      <c r="G36" s="209" t="s">
        <v>42</v>
      </c>
      <c r="H36" s="207" t="s">
        <v>43</v>
      </c>
      <c r="I36" s="208"/>
      <c r="J36" s="209" t="s">
        <v>42</v>
      </c>
      <c r="K36" s="206" t="s">
        <v>43</v>
      </c>
      <c r="L36" s="208"/>
      <c r="M36" s="209" t="s">
        <v>44</v>
      </c>
      <c r="N36" s="206"/>
      <c r="O36" s="209" t="s">
        <v>45</v>
      </c>
      <c r="Q36" s="300" t="s">
        <v>59</v>
      </c>
      <c r="R36" s="300"/>
      <c r="U36" s="210"/>
      <c r="V36" s="210"/>
      <c r="W36" s="163"/>
      <c r="X36" s="163"/>
      <c r="Y36" s="163"/>
      <c r="Z36" s="163"/>
      <c r="AA36" s="180"/>
      <c r="AB36" s="180"/>
      <c r="AC36" s="180"/>
    </row>
    <row r="37" spans="1:29" s="163" customFormat="1" ht="24" customHeight="1">
      <c r="A37" s="162"/>
      <c r="C37" s="211">
        <v>1</v>
      </c>
      <c r="D37" s="181">
        <v>27.25</v>
      </c>
      <c r="E37" s="181">
        <v>29</v>
      </c>
      <c r="F37" s="182"/>
      <c r="G37" s="181">
        <v>30.25</v>
      </c>
      <c r="H37" s="181">
        <v>32</v>
      </c>
      <c r="I37" s="212"/>
      <c r="J37" s="181">
        <v>33.5</v>
      </c>
      <c r="K37" s="181">
        <v>35.25</v>
      </c>
      <c r="L37" s="183"/>
      <c r="M37" s="184">
        <v>32.35</v>
      </c>
      <c r="N37" s="185"/>
      <c r="O37" s="186">
        <v>0</v>
      </c>
      <c r="P37" s="187"/>
      <c r="Q37" s="300"/>
      <c r="R37" s="300"/>
      <c r="U37" s="188"/>
      <c r="V37" s="188"/>
      <c r="X37" s="163">
        <f>IF($I$7=Y37,2,0)</f>
        <v>0</v>
      </c>
      <c r="Y37" s="163" t="s">
        <v>58</v>
      </c>
      <c r="AA37" s="189"/>
      <c r="AB37" s="189"/>
      <c r="AC37" s="189"/>
    </row>
    <row r="38" spans="1:29" s="163" customFormat="1" ht="24" customHeight="1">
      <c r="A38" s="162"/>
      <c r="C38" s="213">
        <v>2</v>
      </c>
      <c r="D38" s="190">
        <v>29.75</v>
      </c>
      <c r="E38" s="190">
        <v>32</v>
      </c>
      <c r="F38" s="191"/>
      <c r="G38" s="190">
        <v>33.25</v>
      </c>
      <c r="H38" s="190">
        <v>35.5</v>
      </c>
      <c r="I38" s="214"/>
      <c r="J38" s="190">
        <v>37.25</v>
      </c>
      <c r="K38" s="190">
        <v>39.5</v>
      </c>
      <c r="L38" s="183"/>
      <c r="M38" s="192">
        <v>37.5</v>
      </c>
      <c r="N38" s="185"/>
      <c r="O38" s="193">
        <v>0</v>
      </c>
      <c r="P38" s="187"/>
      <c r="Q38" s="300"/>
      <c r="R38" s="300"/>
      <c r="U38" s="188"/>
      <c r="V38" s="188"/>
      <c r="X38" s="163">
        <f>IF($I$7=Y38,3,0)</f>
        <v>0</v>
      </c>
      <c r="Y38" s="163" t="s">
        <v>34</v>
      </c>
      <c r="AA38" s="189"/>
      <c r="AB38" s="189"/>
      <c r="AC38" s="189"/>
    </row>
    <row r="39" spans="1:29" s="163" customFormat="1" ht="24" customHeight="1">
      <c r="A39" s="162"/>
      <c r="C39" s="215">
        <v>3</v>
      </c>
      <c r="D39" s="181">
        <v>33.25</v>
      </c>
      <c r="E39" s="181">
        <v>36</v>
      </c>
      <c r="F39" s="194"/>
      <c r="G39" s="181">
        <v>37.25</v>
      </c>
      <c r="H39" s="181">
        <v>40</v>
      </c>
      <c r="I39" s="216"/>
      <c r="J39" s="181">
        <v>42</v>
      </c>
      <c r="K39" s="181">
        <v>44.75</v>
      </c>
      <c r="L39" s="183"/>
      <c r="M39" s="184">
        <v>50.25</v>
      </c>
      <c r="N39" s="185"/>
      <c r="O39" s="186">
        <v>0</v>
      </c>
      <c r="P39" s="187"/>
      <c r="Q39" s="300"/>
      <c r="R39" s="300"/>
      <c r="U39" s="188"/>
      <c r="V39" s="188"/>
      <c r="X39" s="163">
        <f>IF($I$7=Y39,4,0)</f>
        <v>0</v>
      </c>
      <c r="Y39" s="163" t="s">
        <v>61</v>
      </c>
      <c r="AA39" s="189"/>
      <c r="AB39" s="189"/>
      <c r="AC39" s="189"/>
    </row>
    <row r="40" spans="1:29" s="163" customFormat="1" ht="24" customHeight="1">
      <c r="A40" s="162"/>
      <c r="C40" s="213">
        <v>4</v>
      </c>
      <c r="D40" s="190">
        <v>39.5</v>
      </c>
      <c r="E40" s="190">
        <v>42.25</v>
      </c>
      <c r="F40" s="191"/>
      <c r="G40" s="190">
        <v>44</v>
      </c>
      <c r="H40" s="190">
        <v>46.75</v>
      </c>
      <c r="I40" s="214"/>
      <c r="J40" s="190">
        <v>49</v>
      </c>
      <c r="K40" s="190">
        <v>51.75</v>
      </c>
      <c r="L40" s="183"/>
      <c r="M40" s="192">
        <v>48.25</v>
      </c>
      <c r="N40" s="185"/>
      <c r="O40" s="193">
        <v>0</v>
      </c>
      <c r="P40" s="187"/>
      <c r="Q40" s="300"/>
      <c r="R40" s="300"/>
      <c r="U40" s="188"/>
      <c r="V40" s="188"/>
      <c r="X40" s="163">
        <f>IF($I$7=Y40,5,0)</f>
        <v>0</v>
      </c>
      <c r="Y40" s="163" t="s">
        <v>62</v>
      </c>
      <c r="AA40" s="189"/>
      <c r="AB40" s="189"/>
      <c r="AC40" s="189"/>
    </row>
    <row r="41" spans="1:29" s="163" customFormat="1" ht="24" customHeight="1">
      <c r="A41" s="162"/>
      <c r="C41" s="215">
        <v>5</v>
      </c>
      <c r="D41" s="181">
        <v>43</v>
      </c>
      <c r="E41" s="181">
        <v>46</v>
      </c>
      <c r="F41" s="191"/>
      <c r="G41" s="181">
        <v>48</v>
      </c>
      <c r="H41" s="181">
        <v>51</v>
      </c>
      <c r="I41" s="214"/>
      <c r="J41" s="181">
        <v>53.75</v>
      </c>
      <c r="K41" s="181">
        <v>56.75</v>
      </c>
      <c r="L41" s="183"/>
      <c r="M41" s="184">
        <v>59.65</v>
      </c>
      <c r="N41" s="185"/>
      <c r="O41" s="186">
        <v>0</v>
      </c>
      <c r="P41" s="187"/>
      <c r="Q41" s="300"/>
      <c r="R41" s="300"/>
      <c r="U41" s="188"/>
      <c r="V41" s="188"/>
      <c r="X41" s="163">
        <f>IF($I$7=Y41,6,0)</f>
        <v>0</v>
      </c>
      <c r="Y41" s="163" t="s">
        <v>35</v>
      </c>
      <c r="AA41" s="189"/>
      <c r="AB41" s="189"/>
      <c r="AC41" s="189"/>
    </row>
    <row r="42" spans="1:29" s="163" customFormat="1" ht="24" customHeight="1">
      <c r="A42" s="162"/>
      <c r="C42" s="213">
        <v>6</v>
      </c>
      <c r="D42" s="190">
        <v>46.5</v>
      </c>
      <c r="E42" s="190">
        <v>50.25</v>
      </c>
      <c r="F42" s="191"/>
      <c r="G42" s="190">
        <v>52.25</v>
      </c>
      <c r="H42" s="190">
        <v>56</v>
      </c>
      <c r="I42" s="214"/>
      <c r="J42" s="190">
        <v>59</v>
      </c>
      <c r="K42" s="190">
        <v>62.5</v>
      </c>
      <c r="L42" s="183"/>
      <c r="M42" s="192">
        <v>61.25</v>
      </c>
      <c r="N42" s="185"/>
      <c r="O42" s="193">
        <v>91.019417475728162</v>
      </c>
      <c r="P42" s="187"/>
      <c r="Q42" s="300"/>
      <c r="R42" s="300"/>
      <c r="U42" s="188"/>
      <c r="V42" s="188"/>
      <c r="X42" s="163">
        <f>IF($I$7=Y42,7,0)</f>
        <v>0</v>
      </c>
      <c r="Y42" s="163" t="s">
        <v>60</v>
      </c>
      <c r="AA42" s="189"/>
      <c r="AB42" s="189"/>
      <c r="AC42" s="189"/>
    </row>
    <row r="43" spans="1:29" s="163" customFormat="1" ht="24" customHeight="1">
      <c r="A43" s="162"/>
      <c r="C43" s="215">
        <v>7</v>
      </c>
      <c r="D43" s="181">
        <v>51</v>
      </c>
      <c r="E43" s="181">
        <v>55.75</v>
      </c>
      <c r="F43" s="191"/>
      <c r="G43" s="181">
        <v>58.25</v>
      </c>
      <c r="H43" s="181">
        <v>63</v>
      </c>
      <c r="I43" s="214"/>
      <c r="J43" s="181">
        <v>66.25</v>
      </c>
      <c r="K43" s="181">
        <v>71</v>
      </c>
      <c r="L43" s="183"/>
      <c r="M43" s="184">
        <v>67.95</v>
      </c>
      <c r="N43" s="185"/>
      <c r="O43" s="186">
        <v>82.667401285583139</v>
      </c>
      <c r="P43" s="187"/>
      <c r="Q43" s="300"/>
      <c r="R43" s="300"/>
      <c r="U43" s="188"/>
      <c r="V43" s="188"/>
      <c r="X43" s="163">
        <f>IF($I$7=Y43,8,0)</f>
        <v>0</v>
      </c>
      <c r="Y43" s="163" t="s">
        <v>63</v>
      </c>
      <c r="AA43" s="189"/>
      <c r="AB43" s="189"/>
      <c r="AC43" s="189"/>
    </row>
    <row r="44" spans="1:29" s="162" customFormat="1" ht="29" thickBot="1">
      <c r="B44" s="290"/>
      <c r="C44" s="290"/>
      <c r="D44" s="290"/>
      <c r="E44" s="290"/>
      <c r="F44" s="290"/>
      <c r="G44" s="290"/>
      <c r="H44" s="290"/>
      <c r="I44" s="290"/>
      <c r="J44" s="290"/>
      <c r="K44" s="290"/>
      <c r="L44" s="290"/>
      <c r="M44" s="290"/>
      <c r="N44" s="290"/>
      <c r="O44" s="290"/>
      <c r="P44" s="290"/>
      <c r="Q44" s="290"/>
      <c r="R44" s="291"/>
    </row>
  </sheetData>
  <sheetProtection algorithmName="SHA-512" hashValue="52oSIEZ+vOZJomjX4BwfliNyACtldr6n7QEOtDe2DkQX8P9l2zEJ2/aZLLN/AT+4v8nk5bUPKHClj+2sQhz0jA==" saltValue="Vv/Osv5aT5vRUoCKyqQBnA==" spinCount="100000" sheet="1" objects="1" scenarios="1"/>
  <mergeCells count="27">
    <mergeCell ref="U33:V33"/>
    <mergeCell ref="G34:H34"/>
    <mergeCell ref="D35:E35"/>
    <mergeCell ref="G35:H35"/>
    <mergeCell ref="J35:K35"/>
    <mergeCell ref="Q23:R30"/>
    <mergeCell ref="B18:R18"/>
    <mergeCell ref="Q10:R17"/>
    <mergeCell ref="Q36:R43"/>
    <mergeCell ref="B44:R44"/>
    <mergeCell ref="B31:R31"/>
    <mergeCell ref="I33:K33"/>
    <mergeCell ref="G8:H8"/>
    <mergeCell ref="U20:V20"/>
    <mergeCell ref="G21:H21"/>
    <mergeCell ref="D22:E22"/>
    <mergeCell ref="G22:H22"/>
    <mergeCell ref="J22:K22"/>
    <mergeCell ref="I20:K20"/>
    <mergeCell ref="D9:E9"/>
    <mergeCell ref="G9:H9"/>
    <mergeCell ref="J9:K9"/>
    <mergeCell ref="B1:R1"/>
    <mergeCell ref="J3:Q3"/>
    <mergeCell ref="J4:Q5"/>
    <mergeCell ref="I7:K7"/>
    <mergeCell ref="U7:V7"/>
  </mergeCells>
  <printOptions horizontalCentered="1"/>
  <pageMargins left="0.39370078740157483" right="0.35433070866141736" top="0.51181102362204722" bottom="0.55118110236220474" header="0.31496062992125984" footer="0.31496062992125984"/>
  <pageSetup paperSize="9" scale="90" fitToHeight="2" orientation="landscape"/>
  <headerFooter alignWithMargins="0">
    <oddFooter>&amp;L&amp;K000000&amp;P van &amp;N&amp;R&amp;8&amp;K000000&amp;D</oddFooter>
  </headerFooter>
  <rowBreaks count="2" manualBreakCount="2">
    <brk id="18" max="17" man="1"/>
    <brk id="31" max="17"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E61C5-D756-014B-A3BB-5DBCAA5CA4AF}">
  <sheetPr>
    <tabColor theme="4" tint="0.39997558519241921"/>
  </sheetPr>
  <dimension ref="B1:R58"/>
  <sheetViews>
    <sheetView showGridLines="0" zoomScale="110" zoomScaleNormal="110" zoomScalePageLayoutView="170" workbookViewId="0">
      <selection activeCell="G2" sqref="G2"/>
    </sheetView>
  </sheetViews>
  <sheetFormatPr baseColWidth="10" defaultColWidth="8.83203125" defaultRowHeight="15"/>
  <cols>
    <col min="1" max="1" width="2.6640625" style="226" customWidth="1"/>
    <col min="2" max="2" width="13.83203125" style="226" customWidth="1"/>
    <col min="3" max="9" width="13.33203125" style="226" customWidth="1"/>
    <col min="10" max="12" width="9.5" style="226" customWidth="1"/>
    <col min="13" max="16384" width="8.83203125" style="226"/>
  </cols>
  <sheetData>
    <row r="1" spans="2:18" s="162" customFormat="1" ht="55" customHeight="1" thickBot="1">
      <c r="B1" s="302" t="s">
        <v>36</v>
      </c>
      <c r="C1" s="302"/>
      <c r="D1" s="302"/>
      <c r="E1" s="302"/>
      <c r="F1" s="302"/>
      <c r="G1" s="302"/>
      <c r="H1" s="302"/>
      <c r="I1" s="302"/>
      <c r="J1"/>
      <c r="K1"/>
      <c r="L1"/>
      <c r="M1"/>
    </row>
    <row r="2" spans="2:18" s="169" customFormat="1" ht="40" customHeight="1">
      <c r="B2" s="218" t="s">
        <v>46</v>
      </c>
      <c r="C2" s="219"/>
      <c r="D2" s="220"/>
      <c r="E2" s="221"/>
      <c r="F2" s="221"/>
      <c r="G2" s="221"/>
      <c r="H2" s="222"/>
      <c r="I2" s="223"/>
      <c r="J2"/>
      <c r="K2"/>
      <c r="L2"/>
      <c r="M2"/>
      <c r="Q2" s="162"/>
      <c r="R2" s="162"/>
    </row>
    <row r="3" spans="2:18" s="169" customFormat="1" ht="30" customHeight="1">
      <c r="B3" s="254">
        <v>44927</v>
      </c>
      <c r="C3" s="219"/>
      <c r="D3" s="220"/>
      <c r="E3" s="221"/>
      <c r="F3" s="221"/>
      <c r="G3" s="221"/>
      <c r="H3" s="222"/>
      <c r="I3" s="223"/>
      <c r="J3"/>
      <c r="K3"/>
      <c r="L3"/>
      <c r="M3"/>
      <c r="Q3" s="162"/>
      <c r="R3" s="162"/>
    </row>
    <row r="4" spans="2:18" s="224" customFormat="1" ht="36" customHeight="1">
      <c r="B4" s="246" t="s">
        <v>38</v>
      </c>
      <c r="C4" s="247">
        <v>1</v>
      </c>
      <c r="D4" s="247">
        <v>2</v>
      </c>
      <c r="E4" s="247">
        <v>3</v>
      </c>
      <c r="F4" s="247">
        <v>4</v>
      </c>
      <c r="G4" s="247">
        <v>5</v>
      </c>
      <c r="H4" s="247">
        <v>6</v>
      </c>
      <c r="I4" s="247">
        <v>7</v>
      </c>
      <c r="J4"/>
      <c r="K4"/>
      <c r="L4"/>
      <c r="M4"/>
    </row>
    <row r="5" spans="2:18" s="225" customFormat="1" ht="36" customHeight="1">
      <c r="B5" s="248" t="s">
        <v>47</v>
      </c>
      <c r="C5" s="249">
        <v>1848.05</v>
      </c>
      <c r="D5" s="249">
        <v>2020.5</v>
      </c>
      <c r="E5" s="249">
        <v>2244.64</v>
      </c>
      <c r="F5" s="249">
        <v>2540.38</v>
      </c>
      <c r="G5" s="249">
        <v>2773.81</v>
      </c>
      <c r="H5" s="249">
        <v>2997.4</v>
      </c>
      <c r="I5" s="249">
        <v>3219.03</v>
      </c>
      <c r="J5"/>
      <c r="K5"/>
      <c r="L5"/>
      <c r="M5"/>
    </row>
    <row r="6" spans="2:18" s="225" customFormat="1" ht="36" customHeight="1">
      <c r="B6" s="250" t="s">
        <v>48</v>
      </c>
      <c r="C6" s="251">
        <v>1971.8866666666665</v>
      </c>
      <c r="D6" s="251">
        <v>2184.33</v>
      </c>
      <c r="E6" s="251">
        <v>2444.1966666666667</v>
      </c>
      <c r="F6" s="251">
        <v>2741.9033333333332</v>
      </c>
      <c r="G6" s="251">
        <v>3002.87</v>
      </c>
      <c r="H6" s="251">
        <v>3280.8966666666665</v>
      </c>
      <c r="I6" s="251">
        <v>3589.9500000000003</v>
      </c>
      <c r="J6"/>
      <c r="K6"/>
      <c r="L6"/>
      <c r="M6"/>
    </row>
    <row r="7" spans="2:18" ht="15" customHeight="1">
      <c r="B7" s="252"/>
      <c r="C7" s="253"/>
      <c r="D7" s="253"/>
      <c r="E7" s="253"/>
      <c r="F7" s="253"/>
      <c r="G7" s="253"/>
      <c r="H7" s="253"/>
      <c r="I7" s="253"/>
      <c r="J7"/>
      <c r="K7"/>
      <c r="L7"/>
      <c r="M7"/>
    </row>
    <row r="8" spans="2:18" ht="36" customHeight="1">
      <c r="B8" s="246" t="s">
        <v>39</v>
      </c>
      <c r="C8" s="247">
        <v>1</v>
      </c>
      <c r="D8" s="247">
        <v>2</v>
      </c>
      <c r="E8" s="247">
        <v>3</v>
      </c>
      <c r="F8" s="247">
        <v>4</v>
      </c>
      <c r="G8" s="247">
        <v>5</v>
      </c>
      <c r="H8" s="247">
        <v>6</v>
      </c>
      <c r="I8" s="247">
        <v>7</v>
      </c>
    </row>
    <row r="9" spans="2:18" ht="36" customHeight="1">
      <c r="B9" s="248" t="s">
        <v>47</v>
      </c>
      <c r="C9" s="249">
        <v>1971.8866666666665</v>
      </c>
      <c r="D9" s="249">
        <v>2184.33</v>
      </c>
      <c r="E9" s="249">
        <v>2444.1966666666667</v>
      </c>
      <c r="F9" s="249">
        <v>2741.9033333333332</v>
      </c>
      <c r="G9" s="249">
        <v>3002.87</v>
      </c>
      <c r="H9" s="249">
        <v>3280.8966666666665</v>
      </c>
      <c r="I9" s="249">
        <v>3589.9500000000003</v>
      </c>
    </row>
    <row r="10" spans="2:18" ht="36" customHeight="1">
      <c r="B10" s="250" t="s">
        <v>48</v>
      </c>
      <c r="C10" s="251">
        <v>2095.7233333333334</v>
      </c>
      <c r="D10" s="251">
        <v>2348.16</v>
      </c>
      <c r="E10" s="251">
        <v>2643.7533333333336</v>
      </c>
      <c r="F10" s="251">
        <v>2943.4266666666663</v>
      </c>
      <c r="G10" s="251">
        <v>3231.93</v>
      </c>
      <c r="H10" s="251">
        <v>3564.393333333333</v>
      </c>
      <c r="I10" s="251">
        <v>3960.8700000000003</v>
      </c>
    </row>
    <row r="11" spans="2:18" ht="15" customHeight="1">
      <c r="B11" s="252"/>
      <c r="C11" s="253"/>
      <c r="D11" s="253"/>
      <c r="E11" s="253"/>
      <c r="F11" s="253"/>
      <c r="G11" s="253"/>
      <c r="H11" s="253"/>
      <c r="I11" s="253"/>
    </row>
    <row r="12" spans="2:18" ht="36" customHeight="1">
      <c r="B12" s="246" t="s">
        <v>40</v>
      </c>
      <c r="C12" s="247">
        <v>1</v>
      </c>
      <c r="D12" s="247">
        <v>2</v>
      </c>
      <c r="E12" s="247">
        <v>3</v>
      </c>
      <c r="F12" s="247">
        <v>4</v>
      </c>
      <c r="G12" s="247">
        <v>5</v>
      </c>
      <c r="H12" s="247">
        <v>6</v>
      </c>
      <c r="I12" s="247">
        <v>7</v>
      </c>
    </row>
    <row r="13" spans="2:18" ht="36" customHeight="1">
      <c r="B13" s="248" t="s">
        <v>47</v>
      </c>
      <c r="C13" s="249">
        <v>2095.7233333333334</v>
      </c>
      <c r="D13" s="249">
        <v>2348.16</v>
      </c>
      <c r="E13" s="249">
        <v>2643.7533333333336</v>
      </c>
      <c r="F13" s="249">
        <v>2943.4266666666663</v>
      </c>
      <c r="G13" s="249">
        <v>3231.93</v>
      </c>
      <c r="H13" s="249">
        <v>3564.393333333333</v>
      </c>
      <c r="I13" s="249">
        <v>3960.8700000000003</v>
      </c>
    </row>
    <row r="14" spans="2:18" ht="36" customHeight="1">
      <c r="B14" s="250" t="s">
        <v>48</v>
      </c>
      <c r="C14" s="251">
        <v>2219.56</v>
      </c>
      <c r="D14" s="251">
        <v>2511.9899999999998</v>
      </c>
      <c r="E14" s="251">
        <v>2843.31</v>
      </c>
      <c r="F14" s="251">
        <v>3144.95</v>
      </c>
      <c r="G14" s="251">
        <v>3460.99</v>
      </c>
      <c r="H14" s="251">
        <v>3847.89</v>
      </c>
      <c r="I14" s="251">
        <v>4331.79</v>
      </c>
    </row>
    <row r="16" spans="2:18" ht="16" thickBot="1">
      <c r="B16" s="227"/>
      <c r="C16" s="227"/>
      <c r="D16" s="227"/>
      <c r="E16" s="227"/>
      <c r="F16" s="227"/>
      <c r="G16" s="227"/>
      <c r="H16" s="227"/>
      <c r="I16" s="227"/>
    </row>
    <row r="18" spans="2:9">
      <c r="C18" s="228"/>
    </row>
    <row r="19" spans="2:9">
      <c r="C19" s="229"/>
    </row>
    <row r="20" spans="2:9">
      <c r="C20" s="230"/>
      <c r="D20" s="231"/>
      <c r="E20" s="231"/>
      <c r="F20" s="231"/>
      <c r="G20" s="231"/>
      <c r="H20" s="231"/>
      <c r="I20" s="231"/>
    </row>
    <row r="23" spans="2:9" ht="14" hidden="1" customHeight="1"/>
    <row r="24" spans="2:9" ht="14" hidden="1" customHeight="1">
      <c r="B24" s="232" t="s">
        <v>49</v>
      </c>
      <c r="C24" s="232"/>
      <c r="D24" s="232"/>
      <c r="E24" s="232"/>
      <c r="F24" s="232"/>
      <c r="G24" s="232"/>
      <c r="H24" s="232"/>
      <c r="I24" s="232"/>
    </row>
    <row r="25" spans="2:9" ht="14" hidden="1" customHeight="1">
      <c r="B25" s="233">
        <f>C4</f>
        <v>1</v>
      </c>
      <c r="C25" s="234">
        <f>C5</f>
        <v>1848.05</v>
      </c>
      <c r="D25" s="234">
        <f>C14</f>
        <v>2219.56</v>
      </c>
      <c r="F25" s="234"/>
      <c r="G25" s="234"/>
      <c r="H25" s="234"/>
      <c r="I25" s="235"/>
    </row>
    <row r="26" spans="2:9" ht="14" hidden="1" customHeight="1">
      <c r="B26" s="233">
        <f>D4</f>
        <v>2</v>
      </c>
      <c r="C26" s="234">
        <f>D5</f>
        <v>2020.5</v>
      </c>
      <c r="D26" s="234">
        <f>D14</f>
        <v>2511.9899999999998</v>
      </c>
      <c r="F26" s="234"/>
      <c r="G26" s="234"/>
      <c r="H26" s="234"/>
      <c r="I26" s="235"/>
    </row>
    <row r="27" spans="2:9" ht="14" hidden="1" customHeight="1">
      <c r="B27" s="236">
        <f>E4</f>
        <v>3</v>
      </c>
      <c r="C27" s="234">
        <f>E5</f>
        <v>2244.64</v>
      </c>
      <c r="D27" s="234">
        <f>E14</f>
        <v>2843.31</v>
      </c>
      <c r="F27" s="234"/>
      <c r="G27" s="234"/>
      <c r="H27" s="234"/>
      <c r="I27" s="235"/>
    </row>
    <row r="28" spans="2:9" ht="14" hidden="1" customHeight="1">
      <c r="B28" s="233">
        <f>F4</f>
        <v>4</v>
      </c>
      <c r="C28" s="234">
        <f>F5</f>
        <v>2540.38</v>
      </c>
      <c r="D28" s="234">
        <f>F14</f>
        <v>3144.95</v>
      </c>
      <c r="F28" s="234"/>
      <c r="G28" s="234"/>
      <c r="H28" s="234"/>
      <c r="I28" s="235"/>
    </row>
    <row r="29" spans="2:9" ht="14" hidden="1" customHeight="1">
      <c r="B29" s="233">
        <f>G4</f>
        <v>5</v>
      </c>
      <c r="C29" s="234">
        <f>G5</f>
        <v>2773.81</v>
      </c>
      <c r="D29" s="234">
        <f>G14</f>
        <v>3460.99</v>
      </c>
      <c r="F29" s="234"/>
      <c r="G29" s="234"/>
      <c r="H29" s="234"/>
      <c r="I29" s="235"/>
    </row>
    <row r="30" spans="2:9" ht="14" hidden="1" customHeight="1">
      <c r="B30" s="233">
        <f>H4</f>
        <v>6</v>
      </c>
      <c r="C30" s="234">
        <f>H5</f>
        <v>2997.4</v>
      </c>
      <c r="D30" s="234">
        <f>H14</f>
        <v>3847.89</v>
      </c>
      <c r="F30" s="234"/>
      <c r="G30" s="234"/>
      <c r="H30" s="234"/>
      <c r="I30" s="235"/>
    </row>
    <row r="31" spans="2:9" ht="14" hidden="1" customHeight="1">
      <c r="B31" s="233">
        <f>I4</f>
        <v>7</v>
      </c>
      <c r="C31" s="234">
        <f>I5</f>
        <v>3219.03</v>
      </c>
      <c r="D31" s="234">
        <f>I14</f>
        <v>4331.79</v>
      </c>
      <c r="F31" s="234"/>
      <c r="G31" s="234"/>
      <c r="H31" s="234"/>
      <c r="I31" s="235"/>
    </row>
    <row r="32" spans="2:9" ht="14" hidden="1" customHeight="1">
      <c r="B32" s="233" t="e">
        <f>#REF!</f>
        <v>#REF!</v>
      </c>
      <c r="C32" s="234" t="e">
        <f>#REF!</f>
        <v>#REF!</v>
      </c>
      <c r="D32" s="234" t="e">
        <f>#REF!</f>
        <v>#REF!</v>
      </c>
      <c r="F32" s="234"/>
      <c r="G32" s="234"/>
      <c r="H32" s="234"/>
      <c r="I32" s="235"/>
    </row>
    <row r="33" spans="2:10" ht="14" hidden="1" customHeight="1">
      <c r="B33" s="233" t="e">
        <f>#REF!</f>
        <v>#REF!</v>
      </c>
      <c r="C33" s="234" t="e">
        <f>#REF!</f>
        <v>#REF!</v>
      </c>
      <c r="D33" s="234" t="e">
        <f>#REF!</f>
        <v>#REF!</v>
      </c>
      <c r="F33" s="234"/>
      <c r="G33" s="234"/>
      <c r="H33" s="234"/>
      <c r="I33" s="235"/>
    </row>
    <row r="34" spans="2:10" ht="14" hidden="1" customHeight="1">
      <c r="B34" s="233" t="e">
        <f>#REF!</f>
        <v>#REF!</v>
      </c>
      <c r="C34" s="234" t="e">
        <f>#REF!</f>
        <v>#REF!</v>
      </c>
      <c r="D34" s="234" t="e">
        <f>#REF!</f>
        <v>#REF!</v>
      </c>
      <c r="F34" s="234"/>
      <c r="G34" s="234"/>
      <c r="H34" s="234"/>
      <c r="I34" s="235"/>
    </row>
    <row r="35" spans="2:10" ht="14" hidden="1" customHeight="1">
      <c r="B35" s="233" t="e">
        <f>#REF!</f>
        <v>#REF!</v>
      </c>
      <c r="C35" s="234" t="e">
        <f>#REF!</f>
        <v>#REF!</v>
      </c>
      <c r="D35" s="234" t="e">
        <f>#REF!</f>
        <v>#REF!</v>
      </c>
      <c r="E35" s="237"/>
      <c r="F35" s="234"/>
      <c r="G35" s="234"/>
      <c r="H35" s="234"/>
      <c r="I35" s="235"/>
    </row>
    <row r="36" spans="2:10" ht="14" hidden="1" customHeight="1">
      <c r="B36" s="233" t="e">
        <f>#REF!</f>
        <v>#REF!</v>
      </c>
      <c r="C36" s="234" t="e">
        <f>#REF!</f>
        <v>#REF!</v>
      </c>
      <c r="D36" s="234" t="e">
        <f>#REF!</f>
        <v>#REF!</v>
      </c>
      <c r="E36" s="237"/>
      <c r="F36" s="234"/>
      <c r="G36" s="234"/>
      <c r="H36" s="234"/>
      <c r="I36" s="235"/>
    </row>
    <row r="37" spans="2:10" ht="14" hidden="1" customHeight="1">
      <c r="B37" s="233" t="e">
        <f>#REF!</f>
        <v>#REF!</v>
      </c>
      <c r="C37" s="234" t="e">
        <f>#REF!</f>
        <v>#REF!</v>
      </c>
      <c r="D37" s="234" t="e">
        <f>#REF!</f>
        <v>#REF!</v>
      </c>
      <c r="E37" s="237"/>
      <c r="F37" s="234"/>
      <c r="G37" s="234"/>
      <c r="H37" s="234"/>
      <c r="I37" s="235"/>
    </row>
    <row r="38" spans="2:10" ht="14" hidden="1" customHeight="1">
      <c r="D38" s="237"/>
      <c r="E38" s="237"/>
      <c r="F38" s="234"/>
      <c r="G38" s="234"/>
      <c r="H38" s="234"/>
      <c r="I38" s="235"/>
    </row>
    <row r="39" spans="2:10" ht="14" customHeight="1">
      <c r="D39" s="237"/>
      <c r="E39" s="237"/>
      <c r="F39" s="234"/>
      <c r="G39" s="234"/>
      <c r="H39" s="234"/>
      <c r="I39" s="235"/>
    </row>
    <row r="40" spans="2:10" ht="14" customHeight="1">
      <c r="D40" s="237"/>
      <c r="E40" s="237"/>
      <c r="F40" s="234"/>
      <c r="G40" s="234"/>
      <c r="H40" s="234"/>
      <c r="I40" s="235"/>
    </row>
    <row r="41" spans="2:10" ht="14" customHeight="1"/>
    <row r="42" spans="2:10">
      <c r="B42" s="238"/>
      <c r="C42" s="238"/>
      <c r="D42" s="238"/>
      <c r="E42" s="238"/>
    </row>
    <row r="43" spans="2:10">
      <c r="B43" s="238"/>
      <c r="C43" s="238"/>
      <c r="D43" s="238"/>
      <c r="E43" s="238"/>
    </row>
    <row r="44" spans="2:10">
      <c r="B44" s="238"/>
      <c r="C44" s="239"/>
      <c r="D44" s="239"/>
      <c r="E44" s="239"/>
      <c r="F44" s="239"/>
      <c r="G44" s="239"/>
      <c r="H44" s="239"/>
      <c r="I44" s="239"/>
    </row>
    <row r="45" spans="2:10">
      <c r="B45" s="238"/>
      <c r="C45" s="240"/>
      <c r="D45" s="240"/>
      <c r="E45" s="240"/>
      <c r="F45" s="240"/>
      <c r="G45" s="240"/>
      <c r="H45" s="240"/>
      <c r="I45" s="240"/>
    </row>
    <row r="46" spans="2:10">
      <c r="B46" s="241"/>
      <c r="C46" s="241"/>
      <c r="D46" s="241"/>
      <c r="E46" s="241"/>
      <c r="F46" s="241"/>
      <c r="G46" s="241"/>
      <c r="H46" s="241"/>
      <c r="I46" s="241"/>
      <c r="J46" s="241"/>
    </row>
    <row r="47" spans="2:10">
      <c r="B47" s="241"/>
      <c r="C47" s="241"/>
      <c r="D47" s="241"/>
      <c r="E47" s="241"/>
      <c r="F47" s="241"/>
      <c r="G47" s="241"/>
      <c r="H47" s="241"/>
      <c r="I47" s="241"/>
      <c r="J47" s="241"/>
    </row>
    <row r="48" spans="2:10">
      <c r="B48" s="242"/>
      <c r="C48" s="243"/>
      <c r="D48" s="243"/>
      <c r="E48" s="243"/>
      <c r="F48" s="243"/>
      <c r="G48" s="243"/>
      <c r="H48" s="243"/>
      <c r="I48" s="243"/>
      <c r="J48" s="243"/>
    </row>
    <row r="49" spans="2:10">
      <c r="B49" s="242"/>
      <c r="C49" s="243"/>
      <c r="D49" s="243"/>
      <c r="E49" s="243"/>
      <c r="F49" s="243"/>
      <c r="G49" s="243"/>
      <c r="H49" s="243"/>
      <c r="I49" s="243"/>
      <c r="J49" s="243"/>
    </row>
    <row r="50" spans="2:10">
      <c r="B50" s="242"/>
      <c r="C50" s="243"/>
      <c r="D50" s="243"/>
      <c r="E50" s="243"/>
      <c r="F50" s="243"/>
      <c r="G50" s="243"/>
      <c r="H50" s="243"/>
      <c r="I50" s="243"/>
      <c r="J50" s="243"/>
    </row>
    <row r="51" spans="2:10">
      <c r="B51" s="242"/>
      <c r="C51" s="243"/>
      <c r="D51" s="243"/>
      <c r="E51" s="243"/>
      <c r="F51" s="243"/>
      <c r="G51" s="243"/>
      <c r="H51" s="243"/>
      <c r="I51" s="243"/>
      <c r="J51" s="243"/>
    </row>
    <row r="52" spans="2:10">
      <c r="B52" s="242"/>
      <c r="C52" s="243"/>
      <c r="D52" s="243"/>
      <c r="E52" s="243"/>
      <c r="F52" s="243"/>
      <c r="G52" s="243"/>
      <c r="H52" s="243"/>
      <c r="I52" s="243"/>
      <c r="J52" s="243"/>
    </row>
    <row r="53" spans="2:10">
      <c r="B53" s="242"/>
      <c r="C53" s="243"/>
      <c r="D53" s="243"/>
      <c r="E53" s="243"/>
      <c r="F53" s="243"/>
      <c r="G53" s="243"/>
      <c r="H53" s="243"/>
      <c r="I53" s="243"/>
      <c r="J53" s="243"/>
    </row>
    <row r="54" spans="2:10">
      <c r="B54" s="242"/>
      <c r="C54" s="243"/>
      <c r="D54" s="243"/>
      <c r="E54" s="243"/>
      <c r="F54" s="243"/>
      <c r="G54" s="243"/>
      <c r="H54" s="243"/>
      <c r="I54" s="243"/>
      <c r="J54" s="243"/>
    </row>
    <row r="55" spans="2:10">
      <c r="B55" s="242"/>
      <c r="C55" s="243"/>
      <c r="D55" s="243"/>
      <c r="E55" s="243"/>
      <c r="F55" s="243"/>
      <c r="G55" s="243"/>
      <c r="H55" s="243"/>
      <c r="I55" s="243"/>
      <c r="J55" s="243"/>
    </row>
    <row r="56" spans="2:10">
      <c r="B56" s="242"/>
      <c r="C56" s="243"/>
      <c r="D56" s="243"/>
      <c r="E56" s="243"/>
      <c r="F56" s="243"/>
      <c r="G56" s="243"/>
      <c r="H56" s="243"/>
      <c r="I56" s="243"/>
      <c r="J56" s="243"/>
    </row>
    <row r="57" spans="2:10">
      <c r="B57" s="242"/>
      <c r="C57" s="243"/>
      <c r="D57" s="243"/>
      <c r="E57" s="243"/>
      <c r="F57" s="243"/>
      <c r="G57" s="243"/>
      <c r="H57" s="243"/>
      <c r="I57" s="243"/>
      <c r="J57" s="243"/>
    </row>
    <row r="58" spans="2:10">
      <c r="B58" s="242"/>
      <c r="C58" s="243"/>
      <c r="D58" s="243"/>
      <c r="E58" s="243"/>
      <c r="F58"/>
      <c r="G58"/>
      <c r="H58"/>
      <c r="I58"/>
      <c r="J58"/>
    </row>
  </sheetData>
  <sheetProtection algorithmName="SHA-512" hashValue="ahR+iujvIVXq7s+1dgsXTrOSRJWFWyE+kvT2L57jmZtGIzf0DLwn2nSmQGiktGM0oy8wr19S05PC4N4EDSWN9g==" saltValue="AnMQFpBLkoxl0L6Zxl8YIQ==" spinCount="100000" sheet="1" objects="1" scenarios="1"/>
  <mergeCells count="1">
    <mergeCell ref="B1:I1"/>
  </mergeCells>
  <printOptions horizontalCentered="1"/>
  <pageMargins left="0.39000000000000007" right="0.35000000000000003" top="0.51" bottom="0.55000000000000004" header="0.31" footer="0.31"/>
  <pageSetup paperSize="9" scale="77" fitToHeight="2" orientation="landscape"/>
  <headerFooter>
    <oddFooter>&amp;L&amp;P van &amp;N&amp;C&amp;G&amp;R&amp;8&amp;D</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79</vt:i4>
      </vt:variant>
    </vt:vector>
  </HeadingPairs>
  <TitlesOfParts>
    <vt:vector size="87" baseType="lpstr">
      <vt:lpstr>Colofon 1</vt:lpstr>
      <vt:lpstr>1.Algemene info</vt:lpstr>
      <vt:lpstr>2.Prijsopgaaf Opslagen</vt:lpstr>
      <vt:lpstr>3. % doelstelling per doelgroep</vt:lpstr>
      <vt:lpstr>4.Berekening inschrijfprijs</vt:lpstr>
      <vt:lpstr>5.Prijsscore</vt:lpstr>
      <vt:lpstr>6. Richtlijntarieven</vt:lpstr>
      <vt:lpstr>7.Salaristabel</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Opslagen'!Afdrukbereik</vt:lpstr>
      <vt:lpstr>'3. % doelstelling per doelgroep'!Afdrukbereik</vt:lpstr>
      <vt:lpstr>'4.Berekening inschrijfprijs'!Afdrukbereik</vt:lpstr>
      <vt:lpstr>'6. Richtlijntarieven'!Afdrukbereik</vt:lpstr>
      <vt:lpstr>'Colofon 1'!Afdrukbereik</vt:lpstr>
      <vt:lpstr>'1.Algemene info'!Afdruktitels</vt:lpstr>
      <vt:lpstr>'6. Richtlijntarieven'!Afdruktitels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Siep Scherpel</cp:lastModifiedBy>
  <cp:lastPrinted>2021-04-22T13:26:17Z</cp:lastPrinted>
  <dcterms:created xsi:type="dcterms:W3CDTF">2021-01-27T10:13:38Z</dcterms:created>
  <dcterms:modified xsi:type="dcterms:W3CDTF">2023-03-31T09:15:08Z</dcterms:modified>
  <cp:category/>
</cp:coreProperties>
</file>