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70-INKOOP-ICT\702-PERSOONLIJK\Kees Jongejan\aa Onderhanden werk\AB IUC 23-003 SOAR\NVI2 Prijzen\"/>
    </mc:Choice>
  </mc:AlternateContent>
  <xr:revisionPtr revIDLastSave="0" documentId="8_{E2E47E36-B580-45A6-97F7-3C8E86758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envatting" sheetId="5" r:id="rId1"/>
    <sheet name="Dimensionering" sheetId="10" r:id="rId2"/>
    <sheet name="Huurlicenties 1" sheetId="27" r:id="rId3"/>
    <sheet name="Huurlicenties 2" sheetId="28" r:id="rId4"/>
    <sheet name="Additionele Diensten" sheetId="26" r:id="rId5"/>
    <sheet name="BPK-Grafiek" sheetId="34" r:id="rId6"/>
    <sheet name="DATA" sheetId="35" state="hidden" r:id="rId7"/>
  </sheets>
  <externalReferences>
    <externalReference r:id="rId8"/>
  </externalReferences>
  <definedNames>
    <definedName name="_AMO_UniqueIdentifier" hidden="1">"'a8b43c25-150a-4d84-a538-779f9bcc13c1'"</definedName>
    <definedName name="dfdfdf" localSheetId="4" hidden="1">[1]Dimensionering!#REF!</definedName>
    <definedName name="dfdfdf" hidden="1">Dimensionering!#REF!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0" i="28" l="1"/>
  <c r="L69" i="28"/>
  <c r="L68" i="28"/>
  <c r="L67" i="28"/>
  <c r="J70" i="28"/>
  <c r="J69" i="28"/>
  <c r="J68" i="28"/>
  <c r="J67" i="28"/>
  <c r="L40" i="28"/>
  <c r="L39" i="28"/>
  <c r="L38" i="28"/>
  <c r="L37" i="28"/>
  <c r="J40" i="28"/>
  <c r="J39" i="28"/>
  <c r="J38" i="28"/>
  <c r="J37" i="28"/>
  <c r="L70" i="27"/>
  <c r="L69" i="27"/>
  <c r="L68" i="27"/>
  <c r="L67" i="27"/>
  <c r="L40" i="27"/>
  <c r="L39" i="27"/>
  <c r="L38" i="27"/>
  <c r="L37" i="27"/>
  <c r="G27" i="26"/>
  <c r="G28" i="26"/>
  <c r="G26" i="26"/>
  <c r="E36" i="27"/>
  <c r="B3" i="34" l="1"/>
  <c r="F83" i="34"/>
  <c r="G20" i="34"/>
  <c r="F20" i="34"/>
  <c r="F19" i="34"/>
  <c r="G19" i="34" s="1"/>
  <c r="E16" i="34"/>
  <c r="G12" i="34"/>
  <c r="F12" i="34"/>
  <c r="F21" i="34" l="1"/>
  <c r="G21" i="34" s="1"/>
  <c r="B3" i="26" l="1"/>
  <c r="B3" i="28"/>
  <c r="B3" i="27"/>
  <c r="B20" i="5" l="1"/>
  <c r="B18" i="5"/>
  <c r="B16" i="5"/>
  <c r="B14" i="5"/>
  <c r="B28" i="28"/>
  <c r="C30" i="28"/>
  <c r="C34" i="28"/>
  <c r="E34" i="28"/>
  <c r="F35" i="28"/>
  <c r="H35" i="28"/>
  <c r="E36" i="28"/>
  <c r="M36" i="28" s="1"/>
  <c r="F36" i="28"/>
  <c r="J36" i="28"/>
  <c r="H36" i="28" s="1"/>
  <c r="L36" i="28"/>
  <c r="C37" i="28"/>
  <c r="F37" i="28" s="1"/>
  <c r="C38" i="28"/>
  <c r="C39" i="28"/>
  <c r="C40" i="28"/>
  <c r="B45" i="28"/>
  <c r="C45" i="28"/>
  <c r="D45" i="28"/>
  <c r="E45" i="28"/>
  <c r="F45" i="28"/>
  <c r="G45" i="28"/>
  <c r="H45" i="28"/>
  <c r="I45" i="28"/>
  <c r="J45" i="28"/>
  <c r="K45" i="28"/>
  <c r="L45" i="28"/>
  <c r="B46" i="28"/>
  <c r="B58" i="28"/>
  <c r="C60" i="28"/>
  <c r="C64" i="28"/>
  <c r="E64" i="28"/>
  <c r="F65" i="28"/>
  <c r="H65" i="28"/>
  <c r="E66" i="28"/>
  <c r="M66" i="28" s="1"/>
  <c r="F66" i="28"/>
  <c r="J66" i="28"/>
  <c r="H66" i="28" s="1"/>
  <c r="L66" i="28"/>
  <c r="C67" i="28"/>
  <c r="F67" i="28"/>
  <c r="C68" i="28"/>
  <c r="F68" i="28"/>
  <c r="C69" i="28"/>
  <c r="F69" i="28"/>
  <c r="C70" i="28"/>
  <c r="F70" i="28"/>
  <c r="B75" i="28"/>
  <c r="C75" i="28"/>
  <c r="D75" i="28"/>
  <c r="E75" i="28"/>
  <c r="F75" i="28"/>
  <c r="G75" i="28"/>
  <c r="H75" i="28"/>
  <c r="I75" i="28"/>
  <c r="J75" i="28"/>
  <c r="K75" i="28"/>
  <c r="L75" i="28"/>
  <c r="B76" i="28"/>
  <c r="B76" i="27"/>
  <c r="L75" i="27"/>
  <c r="K75" i="27"/>
  <c r="J75" i="27"/>
  <c r="I75" i="27"/>
  <c r="H75" i="27"/>
  <c r="G75" i="27"/>
  <c r="F75" i="27"/>
  <c r="E75" i="27"/>
  <c r="D75" i="27"/>
  <c r="C75" i="27"/>
  <c r="B75" i="27"/>
  <c r="F70" i="27"/>
  <c r="C70" i="27"/>
  <c r="J70" i="27" s="1"/>
  <c r="F69" i="27"/>
  <c r="C69" i="27"/>
  <c r="F68" i="27"/>
  <c r="C68" i="27"/>
  <c r="J68" i="27" s="1"/>
  <c r="F67" i="27"/>
  <c r="C67" i="27"/>
  <c r="L66" i="27"/>
  <c r="J66" i="27"/>
  <c r="F66" i="27"/>
  <c r="E66" i="27"/>
  <c r="N66" i="27" s="1"/>
  <c r="H65" i="27"/>
  <c r="F65" i="27"/>
  <c r="E64" i="27"/>
  <c r="C64" i="27"/>
  <c r="C60" i="27"/>
  <c r="B58" i="27"/>
  <c r="B46" i="27"/>
  <c r="L45" i="27"/>
  <c r="K45" i="27"/>
  <c r="J45" i="27"/>
  <c r="I45" i="27"/>
  <c r="H45" i="27"/>
  <c r="G45" i="27"/>
  <c r="F45" i="27"/>
  <c r="E45" i="27"/>
  <c r="D45" i="27"/>
  <c r="C45" i="27"/>
  <c r="B45" i="27"/>
  <c r="C40" i="27"/>
  <c r="C39" i="27"/>
  <c r="J39" i="27" s="1"/>
  <c r="C38" i="27"/>
  <c r="C37" i="27"/>
  <c r="J37" i="27" s="1"/>
  <c r="L36" i="27"/>
  <c r="J36" i="27"/>
  <c r="F36" i="27"/>
  <c r="M36" i="27"/>
  <c r="H35" i="27"/>
  <c r="F35" i="27"/>
  <c r="E34" i="27"/>
  <c r="C34" i="27"/>
  <c r="C30" i="27"/>
  <c r="B28" i="27"/>
  <c r="F39" i="28" l="1"/>
  <c r="D46" i="28"/>
  <c r="D47" i="28" s="1"/>
  <c r="H18" i="5" s="1"/>
  <c r="H36" i="27"/>
  <c r="N66" i="28"/>
  <c r="I66" i="28" s="1"/>
  <c r="C46" i="28"/>
  <c r="C47" i="28" s="1"/>
  <c r="C76" i="28"/>
  <c r="C77" i="28" s="1"/>
  <c r="H69" i="28"/>
  <c r="G76" i="28" s="1"/>
  <c r="G77" i="28" s="1"/>
  <c r="K20" i="5" s="1"/>
  <c r="E69" i="28"/>
  <c r="H67" i="28"/>
  <c r="D76" i="28" s="1"/>
  <c r="D77" i="28" s="1"/>
  <c r="H20" i="5" s="1"/>
  <c r="E67" i="28"/>
  <c r="H40" i="28"/>
  <c r="E40" i="28"/>
  <c r="F40" i="28"/>
  <c r="E38" i="28"/>
  <c r="F38" i="28"/>
  <c r="H38" i="28"/>
  <c r="E68" i="28"/>
  <c r="E37" i="28"/>
  <c r="H70" i="28"/>
  <c r="H68" i="28"/>
  <c r="E76" i="28" s="1"/>
  <c r="E77" i="28" s="1"/>
  <c r="I20" i="5" s="1"/>
  <c r="H37" i="28"/>
  <c r="I46" i="28" s="1"/>
  <c r="I47" i="28" s="1"/>
  <c r="M18" i="5" s="1"/>
  <c r="N36" i="28"/>
  <c r="I36" i="28" s="1"/>
  <c r="E70" i="28"/>
  <c r="E39" i="28"/>
  <c r="G46" i="28"/>
  <c r="G47" i="28" s="1"/>
  <c r="K18" i="5" s="1"/>
  <c r="E39" i="27"/>
  <c r="F39" i="27"/>
  <c r="H39" i="27"/>
  <c r="E68" i="27"/>
  <c r="H68" i="27"/>
  <c r="E37" i="27"/>
  <c r="F37" i="27"/>
  <c r="H37" i="27"/>
  <c r="E70" i="27"/>
  <c r="H70" i="27"/>
  <c r="N36" i="27"/>
  <c r="I36" i="27" s="1"/>
  <c r="J38" i="27"/>
  <c r="J40" i="27"/>
  <c r="J67" i="27"/>
  <c r="J69" i="27"/>
  <c r="H66" i="27"/>
  <c r="M66" i="27"/>
  <c r="I66" i="27" s="1"/>
  <c r="M17" i="26"/>
  <c r="P23" i="5" s="1"/>
  <c r="L17" i="26"/>
  <c r="O23" i="5" s="1"/>
  <c r="K17" i="26"/>
  <c r="N23" i="5" s="1"/>
  <c r="J17" i="26"/>
  <c r="M23" i="5" s="1"/>
  <c r="I17" i="26"/>
  <c r="L23" i="5" s="1"/>
  <c r="H17" i="26"/>
  <c r="K23" i="5" s="1"/>
  <c r="G17" i="26"/>
  <c r="J23" i="5" s="1"/>
  <c r="F17" i="26"/>
  <c r="I23" i="5" s="1"/>
  <c r="E17" i="26"/>
  <c r="H23" i="5" s="1"/>
  <c r="D17" i="26"/>
  <c r="E28" i="26"/>
  <c r="H28" i="26" s="1"/>
  <c r="E27" i="26"/>
  <c r="E26" i="26"/>
  <c r="C12" i="26"/>
  <c r="I76" i="28" l="1"/>
  <c r="I77" i="28" s="1"/>
  <c r="M20" i="5" s="1"/>
  <c r="K67" i="28"/>
  <c r="F20" i="5"/>
  <c r="H39" i="28"/>
  <c r="K40" i="28" s="1"/>
  <c r="F18" i="5"/>
  <c r="K37" i="27"/>
  <c r="F76" i="28"/>
  <c r="F77" i="28" s="1"/>
  <c r="L46" i="28"/>
  <c r="L47" i="28" s="1"/>
  <c r="P18" i="5" s="1"/>
  <c r="K46" i="28"/>
  <c r="K47" i="28" s="1"/>
  <c r="O18" i="5" s="1"/>
  <c r="K37" i="28"/>
  <c r="K38" i="28"/>
  <c r="K39" i="28"/>
  <c r="K68" i="28"/>
  <c r="K69" i="28"/>
  <c r="M70" i="28"/>
  <c r="N70" i="28"/>
  <c r="I70" i="28" s="1"/>
  <c r="H76" i="28"/>
  <c r="H77" i="28" s="1"/>
  <c r="L20" i="5" s="1"/>
  <c r="L76" i="28"/>
  <c r="L77" i="28" s="1"/>
  <c r="P20" i="5" s="1"/>
  <c r="M68" i="28"/>
  <c r="N68" i="28"/>
  <c r="I68" i="28" s="1"/>
  <c r="M38" i="28"/>
  <c r="N38" i="28"/>
  <c r="I38" i="28" s="1"/>
  <c r="M40" i="28"/>
  <c r="N40" i="28"/>
  <c r="I40" i="28" s="1"/>
  <c r="K76" i="28"/>
  <c r="K77" i="28" s="1"/>
  <c r="O20" i="5" s="1"/>
  <c r="M67" i="28"/>
  <c r="N67" i="28"/>
  <c r="I67" i="28" s="1"/>
  <c r="J76" i="28"/>
  <c r="J77" i="28" s="1"/>
  <c r="N20" i="5" s="1"/>
  <c r="M69" i="28"/>
  <c r="N69" i="28"/>
  <c r="I69" i="28" s="1"/>
  <c r="N39" i="28"/>
  <c r="I39" i="28" s="1"/>
  <c r="M39" i="28"/>
  <c r="J46" i="28"/>
  <c r="J47" i="28" s="1"/>
  <c r="N18" i="5" s="1"/>
  <c r="F46" i="28"/>
  <c r="F47" i="28" s="1"/>
  <c r="J18" i="5" s="1"/>
  <c r="M37" i="28"/>
  <c r="N37" i="28"/>
  <c r="I37" i="28" s="1"/>
  <c r="H46" i="28"/>
  <c r="H47" i="28" s="1"/>
  <c r="L18" i="5" s="1"/>
  <c r="E46" i="28"/>
  <c r="E47" i="28" s="1"/>
  <c r="K70" i="28"/>
  <c r="H40" i="27"/>
  <c r="K40" i="27" s="1"/>
  <c r="F40" i="27"/>
  <c r="E40" i="27"/>
  <c r="N70" i="27"/>
  <c r="I70" i="27" s="1"/>
  <c r="M70" i="27"/>
  <c r="H69" i="27"/>
  <c r="K69" i="27" s="1"/>
  <c r="E69" i="27"/>
  <c r="N37" i="27"/>
  <c r="I37" i="27" s="1"/>
  <c r="M37" i="27"/>
  <c r="K76" i="27"/>
  <c r="K77" i="27" s="1"/>
  <c r="O16" i="5" s="1"/>
  <c r="H67" i="27"/>
  <c r="E67" i="27"/>
  <c r="H38" i="27"/>
  <c r="K38" i="27" s="1"/>
  <c r="F38" i="27"/>
  <c r="E38" i="27"/>
  <c r="E76" i="27"/>
  <c r="E77" i="27" s="1"/>
  <c r="I16" i="5" s="1"/>
  <c r="D76" i="27"/>
  <c r="D77" i="27" s="1"/>
  <c r="H16" i="5" s="1"/>
  <c r="N68" i="27"/>
  <c r="I68" i="27" s="1"/>
  <c r="M68" i="27"/>
  <c r="N39" i="27"/>
  <c r="I39" i="27" s="1"/>
  <c r="M39" i="27"/>
  <c r="H27" i="26"/>
  <c r="H26" i="26"/>
  <c r="C19" i="26"/>
  <c r="F23" i="5"/>
  <c r="D23" i="5" s="1"/>
  <c r="L76" i="27" l="1"/>
  <c r="L77" i="27" s="1"/>
  <c r="P16" i="5" s="1"/>
  <c r="C46" i="27"/>
  <c r="C47" i="27" s="1"/>
  <c r="F14" i="5" s="1"/>
  <c r="J76" i="27"/>
  <c r="J77" i="27" s="1"/>
  <c r="N16" i="5" s="1"/>
  <c r="K68" i="27"/>
  <c r="F76" i="27"/>
  <c r="F77" i="27" s="1"/>
  <c r="J16" i="5" s="1"/>
  <c r="H76" i="27"/>
  <c r="H77" i="27" s="1"/>
  <c r="L16" i="5" s="1"/>
  <c r="I76" i="27"/>
  <c r="I77" i="27" s="1"/>
  <c r="M16" i="5" s="1"/>
  <c r="G76" i="27"/>
  <c r="G77" i="27" s="1"/>
  <c r="K16" i="5" s="1"/>
  <c r="I46" i="27"/>
  <c r="I47" i="27" s="1"/>
  <c r="M14" i="5" s="1"/>
  <c r="J46" i="27"/>
  <c r="J47" i="27" s="1"/>
  <c r="N14" i="5" s="1"/>
  <c r="H46" i="27"/>
  <c r="H47" i="27" s="1"/>
  <c r="L14" i="5" s="1"/>
  <c r="F46" i="27"/>
  <c r="F47" i="27" s="1"/>
  <c r="J14" i="5" s="1"/>
  <c r="G46" i="27"/>
  <c r="G47" i="27" s="1"/>
  <c r="K14" i="5" s="1"/>
  <c r="K67" i="27"/>
  <c r="J20" i="5"/>
  <c r="C78" i="28"/>
  <c r="C82" i="28" s="1"/>
  <c r="D20" i="5" s="1"/>
  <c r="I18" i="5"/>
  <c r="C48" i="28"/>
  <c r="C52" i="28" s="1"/>
  <c r="D18" i="5" s="1"/>
  <c r="K41" i="28"/>
  <c r="H41" i="28" s="1"/>
  <c r="K71" i="28"/>
  <c r="H71" i="28" s="1"/>
  <c r="N69" i="27"/>
  <c r="I69" i="27" s="1"/>
  <c r="M69" i="27"/>
  <c r="M38" i="27"/>
  <c r="N38" i="27"/>
  <c r="I38" i="27" s="1"/>
  <c r="E46" i="27"/>
  <c r="E47" i="27" s="1"/>
  <c r="I14" i="5" s="1"/>
  <c r="D46" i="27"/>
  <c r="D47" i="27" s="1"/>
  <c r="C76" i="27"/>
  <c r="C77" i="27" s="1"/>
  <c r="K70" i="27"/>
  <c r="M40" i="27"/>
  <c r="N40" i="27"/>
  <c r="I40" i="27" s="1"/>
  <c r="K46" i="27"/>
  <c r="K47" i="27" s="1"/>
  <c r="O14" i="5" s="1"/>
  <c r="L46" i="27"/>
  <c r="L47" i="27" s="1"/>
  <c r="P14" i="5" s="1"/>
  <c r="N67" i="27"/>
  <c r="I67" i="27" s="1"/>
  <c r="M67" i="27"/>
  <c r="K39" i="27"/>
  <c r="K41" i="27" s="1"/>
  <c r="H41" i="27" s="1"/>
  <c r="H29" i="26"/>
  <c r="K71" i="27" l="1"/>
  <c r="H71" i="27" s="1"/>
  <c r="F25" i="5"/>
  <c r="D25" i="5"/>
  <c r="C78" i="27"/>
  <c r="C82" i="27" s="1"/>
  <c r="D16" i="5" s="1"/>
  <c r="F16" i="5"/>
  <c r="H14" i="5"/>
  <c r="C48" i="27"/>
  <c r="C52" i="27" s="1"/>
  <c r="D14" i="5" s="1"/>
  <c r="B5" i="10"/>
  <c r="B3" i="10"/>
  <c r="B2" i="10"/>
  <c r="D28" i="5" l="1"/>
  <c r="F9" i="34" s="1"/>
  <c r="C7" i="35" s="1"/>
  <c r="F14" i="34"/>
  <c r="D7" i="35" s="1"/>
  <c r="G13" i="34"/>
  <c r="G14" i="34" s="1"/>
  <c r="F7" i="35" l="1"/>
  <c r="E7" i="35"/>
  <c r="F15" i="34" s="1"/>
</calcChain>
</file>

<file path=xl/sharedStrings.xml><?xml version="1.0" encoding="utf-8"?>
<sst xmlns="http://schemas.openxmlformats.org/spreadsheetml/2006/main" count="508" uniqueCount="169">
  <si>
    <t>Europese aanbesteding</t>
  </si>
  <si>
    <t>Jaar 1</t>
  </si>
  <si>
    <t>Jaar 2</t>
  </si>
  <si>
    <t>Jaar 3</t>
  </si>
  <si>
    <t>Jaar 4</t>
  </si>
  <si>
    <t>Jaar 5</t>
  </si>
  <si>
    <t>Jaar 6</t>
  </si>
  <si>
    <t xml:space="preserve"> </t>
  </si>
  <si>
    <t>Jaar 7</t>
  </si>
  <si>
    <t>Totaal</t>
  </si>
  <si>
    <t>Vergelijkingswaarde</t>
  </si>
  <si>
    <t>Naar Vergelijkingswaarde</t>
  </si>
  <si>
    <t>Omschrijving / specificatie</t>
  </si>
  <si>
    <t>Listprijs / Tarief 
per groep</t>
  </si>
  <si>
    <t>groeps-
grootte</t>
  </si>
  <si>
    <t>aantal
 sessies</t>
  </si>
  <si>
    <t>Dimensionering</t>
  </si>
  <si>
    <t xml:space="preserve"> (prijzen inclusief reis- en verblijfkosten en exclusief BTW)</t>
  </si>
  <si>
    <t>Korting in %</t>
  </si>
  <si>
    <t>Listprijs / Tarief 
incl Korting</t>
  </si>
  <si>
    <t>totaal aantal</t>
  </si>
  <si>
    <t>(weging indicatief)</t>
  </si>
  <si>
    <t>dagen</t>
  </si>
  <si>
    <t>Opleiding</t>
  </si>
  <si>
    <t>Naam Inschrijver:</t>
  </si>
  <si>
    <r>
      <t>Aanschaf per locatie *</t>
    </r>
    <r>
      <rPr>
        <b/>
        <vertAlign val="superscript"/>
        <sz val="10"/>
        <rFont val="Calibri"/>
        <family val="2"/>
        <scheme val="minor"/>
      </rPr>
      <t>1</t>
    </r>
  </si>
  <si>
    <t>Security Orchestration, Automation and Response oplossing</t>
  </si>
  <si>
    <t>IUC 23-003</t>
  </si>
  <si>
    <t>(prijzen exclusief BTW)</t>
  </si>
  <si>
    <t>Jaar 8</t>
  </si>
  <si>
    <t>Jaar 9</t>
  </si>
  <si>
    <t>Jaar 10</t>
  </si>
  <si>
    <t>Dimensionering soort
Gebruikers</t>
  </si>
  <si>
    <t>Omgeving waarin soort
Gebruiker werkt</t>
  </si>
  <si>
    <t>Productie omgeving</t>
  </si>
  <si>
    <t>Ontwikkel-, Test- en Acceptatie-omgeving</t>
  </si>
  <si>
    <t>Volumes</t>
  </si>
  <si>
    <t>Soort
volumes</t>
  </si>
  <si>
    <t>Kenmerk; alleen voor de productieomgeving</t>
  </si>
  <si>
    <t>Playbook</t>
  </si>
  <si>
    <t>Stuks</t>
  </si>
  <si>
    <t>Met betrekking tot de aantallen zoals genoemd bij Volumes:</t>
  </si>
  <si>
    <t>Met betrekking tot het aantal gebruikers:</t>
  </si>
  <si>
    <t>De aantallen voor jaar 1 worden bij gunning meteen afgenomen.
Voor de jaren 2 tot en met 10 is een geschatte groei ingecalculeerd. Het is niet mogelijk op voorhand een juiste inschatting van groei aan te geven; vandaar dat aan deze aantallen geen rechten kunnen worden ontleend.</t>
  </si>
  <si>
    <t>Totalen</t>
  </si>
  <si>
    <t>TOTALEN</t>
  </si>
  <si>
    <t>Product gerelateerde consultancy</t>
  </si>
  <si>
    <t xml:space="preserve"> Kenmerk: IUC23-003</t>
  </si>
  <si>
    <t>Consultant</t>
  </si>
  <si>
    <t>Opleiding t.b.v. SOAR specialisten Belastingdienst</t>
  </si>
  <si>
    <r>
      <t>*</t>
    </r>
    <r>
      <rPr>
        <vertAlign val="superscript"/>
        <sz val="10"/>
        <color indexed="8"/>
        <rFont val="Calibri"/>
        <family val="2"/>
        <scheme val="minor"/>
      </rPr>
      <t>1</t>
    </r>
    <r>
      <rPr>
        <sz val="10"/>
        <color indexed="8"/>
        <rFont val="Calibri"/>
        <family val="2"/>
        <scheme val="minor"/>
      </rPr>
      <t xml:space="preserve"> Additioneel benodige investering per locatie</t>
    </r>
  </si>
  <si>
    <t>Uurtarief</t>
  </si>
  <si>
    <t>Alles wat binnen het oranje vak valt, wordt na gunning afgenomen</t>
  </si>
  <si>
    <t>Artikelnummer</t>
  </si>
  <si>
    <t>Versie</t>
  </si>
  <si>
    <t>Omschrijving</t>
  </si>
  <si>
    <t>Dimensionering Product gerelateerde consultancy</t>
  </si>
  <si>
    <t>Tarief Product gerelateerde consultancy</t>
  </si>
  <si>
    <t>Inclusief documentatie 
Aantal personen: 40</t>
  </si>
  <si>
    <t>De volumes van jaar 1 zijn gebaseerd op de informatie die in juli 2023 beschikbaar is vanuit de huidige Splunk SOAR oplossing. Voor de jaren 2 tot en met 10 is een geschatte groei ingecalculeerd. Het is niet mogelijk op voorhand een juiste inschatting van groei aan te geven; vandaar dat aan deze aantallen geen rechten kunnen worden ontleend.</t>
  </si>
  <si>
    <t>Gebruiksrecht Huurlicentie</t>
  </si>
  <si>
    <t>IUC23-003</t>
  </si>
  <si>
    <t>(Prijzen exclusief BTW)</t>
  </si>
  <si>
    <t>Jaart 5</t>
  </si>
  <si>
    <t>SOC gebruikers t.b.v Productie omgeving</t>
  </si>
  <si>
    <t xml:space="preserve">SOC gebruikes t.b.v. Ontwikkel-, Test- en Acceptatie (OTA) omgeving </t>
  </si>
  <si>
    <t>De SOC gebruikers van Productie- en OTA-omgeving zijn dezelfde unieke gebruikers</t>
  </si>
  <si>
    <t>Benodigde Progammatuur</t>
  </si>
  <si>
    <t>Produktnaam Programmatuur</t>
  </si>
  <si>
    <t>N.B. Indien meer regels benodigd zijn, kan een nieuw prijzenblad worden opgevraagd. Graag aangeven hoeveel regels meer nodig zijn.</t>
  </si>
  <si>
    <t>Prijs per</t>
  </si>
  <si>
    <t>Grondslag</t>
  </si>
  <si>
    <t>Gebruiker</t>
  </si>
  <si>
    <t xml:space="preserve">"&gt;" meer dan </t>
  </si>
  <si>
    <r>
      <t xml:space="preserve">Korting  per staffel </t>
    </r>
    <r>
      <rPr>
        <b/>
        <vertAlign val="superscript"/>
        <sz val="10"/>
        <rFont val="Calibri"/>
        <family val="2"/>
        <scheme val="minor"/>
      </rPr>
      <t>*1</t>
    </r>
  </si>
  <si>
    <t xml:space="preserve"> Prijs per</t>
  </si>
  <si>
    <t>Staffel</t>
  </si>
  <si>
    <t xml:space="preserve">van </t>
  </si>
  <si>
    <t>tot en met</t>
  </si>
  <si>
    <t>cumulatief</t>
  </si>
  <si>
    <t>Prijs voor:</t>
  </si>
  <si>
    <t>Hulpvelden</t>
  </si>
  <si>
    <t>Hulpvelden aanschaf</t>
  </si>
  <si>
    <t>Hulpvelden onderhoud</t>
  </si>
  <si>
    <t>Hulpvelden alternatief</t>
  </si>
  <si>
    <t>STAFFEL 1</t>
  </si>
  <si>
    <t>STAFFEL 3</t>
  </si>
  <si>
    <t>&gt;</t>
  </si>
  <si>
    <r>
      <rPr>
        <vertAlign val="superscript"/>
        <sz val="10"/>
        <color theme="1"/>
        <rFont val="Calibri"/>
        <family val="2"/>
        <scheme val="minor"/>
      </rPr>
      <t xml:space="preserve">*1 </t>
    </r>
    <r>
      <rPr>
        <sz val="10"/>
        <color theme="1"/>
        <rFont val="Calibri"/>
        <family val="2"/>
        <scheme val="minor"/>
      </rPr>
      <t>Het kortingspercentage van de opvolgende staffel dient minimaal gelijk aan of hoger dan de voorgaande staffel te zijn . Indien dit niet het geval is, zullen cellen rood opkleuren en is de staffel niet acceptabel ingevuld.</t>
    </r>
  </si>
  <si>
    <t>&lt;-check</t>
  </si>
  <si>
    <r>
      <t>Gebruiksrecht Huurlicen</t>
    </r>
    <r>
      <rPr>
        <sz val="12"/>
        <color theme="1"/>
        <rFont val="Calibri"/>
        <family val="2"/>
        <scheme val="minor"/>
      </rPr>
      <t>tie</t>
    </r>
  </si>
  <si>
    <t>Totaal aanschaf per jaar</t>
  </si>
  <si>
    <t>Bedrag</t>
  </si>
  <si>
    <t>Ten behoeve van Vergelijkingswaarde</t>
  </si>
  <si>
    <t>SOC gebruikes t.b.v. Ontwikkel-, Test- en Acceptatie (OTA) omgeving met alleen betrekking op Playbooks</t>
  </si>
  <si>
    <t>SOC gebruikers t.b.v. Productie omgeving met alleen betrekking op Playbooks</t>
  </si>
  <si>
    <t>Ontwikkelen Playbooks</t>
  </si>
  <si>
    <t>SOC  gebruikers</t>
  </si>
  <si>
    <t>SOC gebruikers</t>
  </si>
  <si>
    <t>Deze SOC gebruikers van Productie- en OTA-omgeving zijn dezelfde unieke gebruikers. Deze SOC gebruikers zijn onderdeel van een subteam dat alleen Playbooks maakt en in de Oplossing implementeert.</t>
  </si>
  <si>
    <t xml:space="preserve">De gebruikers van de Productie- en OTA-omgeving zijn dezelfde unieke gebruikers. </t>
  </si>
  <si>
    <t>Europese Aanbesteding</t>
  </si>
  <si>
    <t>BPK-Grafiek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</si>
  <si>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</si>
  <si>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</si>
  <si>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</si>
  <si>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</si>
  <si>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</si>
  <si>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</si>
  <si>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</si>
  <si>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</si>
  <si>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</si>
  <si>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</si>
  <si>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</si>
  <si>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</si>
  <si>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</si>
  <si>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Hulpdata Grafiek Superformule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</si>
  <si>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</si>
  <si>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</si>
  <si>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</si>
  <si>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</si>
  <si>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</si>
  <si>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</si>
  <si>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</si>
  <si>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</si>
  <si>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</si>
  <si>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</si>
  <si>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</si>
  <si>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</si>
  <si>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</si>
  <si>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</si>
  <si>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</si>
  <si>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</si>
  <si>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</si>
  <si>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</si>
  <si>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</si>
  <si>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</si>
  <si>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</si>
  <si>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</si>
  <si>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</si>
  <si>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</si>
  <si>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</si>
  <si>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</si>
  <si>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</si>
  <si>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</si>
  <si>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</si>
  <si>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</si>
  <si>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</si>
  <si>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</si>
  <si>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</si>
  <si>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</si>
  <si>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</si>
  <si>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</si>
  <si>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</si>
  <si>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</si>
  <si>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</si>
  <si>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</si>
  <si>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rFont val="Verdana"/>
        <family val="2"/>
      </rPr>
      <t>"TBV PRIJSMODEL (1)"</t>
    </r>
    <r>
      <rPr>
        <sz val="12"/>
        <rFont val="Verdana"/>
        <family val="2"/>
      </rPr>
      <t xml:space="preserve"> EN </t>
    </r>
    <r>
      <rPr>
        <i/>
        <sz val="12"/>
        <rFont val="Verdana"/>
        <family val="2"/>
      </rPr>
      <t>"TBV PRIJSMODEL (2)"</t>
    </r>
    <r>
      <rPr>
        <sz val="12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</si>
  <si>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Aangeboden platform</t>
  </si>
  <si>
    <t>&lt;Keuze maken&gt;</t>
  </si>
  <si>
    <t>64 bits Red Hat Enterprise Linux versie 8 of hoger</t>
  </si>
  <si>
    <t>Windows Server 2022</t>
  </si>
  <si>
    <t>Container (op Belastingdienst Open Shift Platform)</t>
  </si>
  <si>
    <t>Virtuele Appliance</t>
  </si>
  <si>
    <t>Kenmerk IUC 23-003</t>
  </si>
  <si>
    <t>Versie 1.1</t>
  </si>
  <si>
    <t>STAFFEL 2</t>
  </si>
  <si>
    <t>STAFFEL 4</t>
  </si>
  <si>
    <t>STAFFEL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</si>
</sst>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_-;_-* #,##0\-;_-* &quot;-&quot;??_-;_-@_-"/>
    <numFmt numFmtId="166" formatCode="#,##0_ ;\-#,##0\ "/>
    <numFmt numFmtId="167" formatCode="0_ ;\-0\ "/>
    <numFmt numFmtId="168" formatCode="_(&quot;€&quot;* #,##0.00_);_(&quot;€&quot;* \(#,##0.00\);_(&quot;€&quot;* &quot;-&quot;??_);_(@_)"/>
    <numFmt numFmtId="169" formatCode="_ * #,##0_ ;_ * \-#,##0_ ;_ * &quot;-&quot;??_ ;_ @_ "/>
    <numFmt numFmtId="170" formatCode="&quot;€&quot;\ #,##0.00"/>
    <numFmt numFmtId="171" formatCode="_-* #,##0.00_-;_-* #,##0.00\-;_-* &quot;-&quot;??_-;_-@_-"/>
    <numFmt numFmtId="172" formatCode="_(* #,##0.00_);_(* \(#,##0.00\);_(* &quot;-&quot;??_);_(@_)"/>
    <numFmt numFmtId="173" formatCode="0.0%"/>
    <numFmt numFmtId="174" formatCode="&quot;€&quot;#,##0.00_);\(&quot;€&quot;#,##0.00\)"/>
    <numFmt numFmtId="175" formatCode="0.0"/>
    <numFmt numFmtId="176" formatCode="0.000"/>
    <numFmt numFmtId="177" formatCode="_ &quot;€&quot;\ * #,##0_ ;_ &quot;€&quot;\ * \-#,##0_ ;_ &quot;€&quot;\ * &quot;-&quot;??_ ;_ @_ 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indexed="10"/>
      <name val="Calibri"/>
      <family val="2"/>
      <scheme val="minor"/>
    </font>
    <font>
      <b/>
      <i/>
      <sz val="12"/>
      <color indexed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i/>
      <sz val="2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6"/>
      <color theme="0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10"/>
      <color indexed="8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sz val="24"/>
      <name val="Verdana"/>
      <family val="2"/>
    </font>
    <font>
      <b/>
      <sz val="11"/>
      <name val="Verdana"/>
      <family val="2"/>
    </font>
    <font>
      <i/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i/>
      <sz val="12"/>
      <name val="Verdana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</cellStyleXfs>
  <cellXfs count="405">
    <xf numFmtId="0" fontId="0" fillId="0" borderId="0" xfId="0"/>
    <xf numFmtId="0" fontId="0" fillId="0" borderId="0" xfId="0" applyFont="1" applyAlignment="1" applyProtection="1">
      <alignment vertical="top"/>
    </xf>
    <xf numFmtId="0" fontId="17" fillId="5" borderId="5" xfId="5" quotePrefix="1" applyFont="1" applyFill="1" applyBorder="1" applyAlignment="1" applyProtection="1">
      <alignment vertical="top"/>
      <protection locked="0"/>
    </xf>
    <xf numFmtId="44" fontId="17" fillId="5" borderId="5" xfId="5" applyNumberFormat="1" applyFont="1" applyFill="1" applyBorder="1" applyAlignment="1" applyProtection="1">
      <alignment vertical="top"/>
      <protection locked="0"/>
    </xf>
    <xf numFmtId="9" fontId="17" fillId="5" borderId="5" xfId="6" applyFont="1" applyFill="1" applyBorder="1" applyAlignment="1" applyProtection="1">
      <alignment vertical="top"/>
      <protection locked="0"/>
    </xf>
    <xf numFmtId="165" fontId="17" fillId="5" borderId="5" xfId="7" applyNumberFormat="1" applyFont="1" applyFill="1" applyBorder="1" applyAlignment="1" applyProtection="1">
      <alignment horizontal="right" vertical="top"/>
      <protection locked="0"/>
    </xf>
    <xf numFmtId="1" fontId="7" fillId="2" borderId="0" xfId="0" applyNumberFormat="1" applyFont="1" applyFill="1" applyBorder="1" applyAlignment="1" applyProtection="1">
      <alignment horizontal="left" vertical="top"/>
    </xf>
    <xf numFmtId="1" fontId="10" fillId="2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164" fontId="0" fillId="0" borderId="0" xfId="0" applyNumberFormat="1" applyFont="1" applyAlignment="1" applyProtection="1">
      <alignment vertical="top"/>
    </xf>
    <xf numFmtId="0" fontId="22" fillId="0" borderId="0" xfId="0" applyFont="1" applyAlignment="1" applyProtection="1">
      <alignment vertical="top"/>
    </xf>
    <xf numFmtId="0" fontId="13" fillId="2" borderId="0" xfId="0" applyFont="1" applyFill="1" applyBorder="1" applyAlignment="1" applyProtection="1">
      <alignment vertical="top"/>
    </xf>
    <xf numFmtId="164" fontId="13" fillId="2" borderId="0" xfId="0" applyNumberFormat="1" applyFont="1" applyFill="1" applyBorder="1" applyAlignment="1" applyProtection="1">
      <alignment vertical="top"/>
    </xf>
    <xf numFmtId="1" fontId="26" fillId="2" borderId="0" xfId="0" applyNumberFormat="1" applyFont="1" applyFill="1" applyBorder="1" applyAlignment="1" applyProtection="1">
      <alignment vertical="top"/>
    </xf>
    <xf numFmtId="1" fontId="27" fillId="2" borderId="0" xfId="0" applyNumberFormat="1" applyFont="1" applyFill="1" applyBorder="1" applyAlignment="1" applyProtection="1">
      <alignment vertical="top"/>
    </xf>
    <xf numFmtId="1" fontId="22" fillId="2" borderId="0" xfId="0" applyNumberFormat="1" applyFont="1" applyFill="1" applyBorder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11" fillId="2" borderId="0" xfId="0" applyFont="1" applyFill="1" applyBorder="1" applyAlignment="1" applyProtection="1">
      <alignment vertical="top"/>
    </xf>
    <xf numFmtId="164" fontId="28" fillId="2" borderId="0" xfId="0" applyNumberFormat="1" applyFont="1" applyFill="1" applyBorder="1" applyAlignment="1" applyProtection="1">
      <alignment vertical="top"/>
    </xf>
    <xf numFmtId="164" fontId="29" fillId="2" borderId="0" xfId="0" applyNumberFormat="1" applyFont="1" applyFill="1" applyBorder="1" applyAlignment="1" applyProtection="1">
      <alignment vertical="top"/>
    </xf>
    <xf numFmtId="164" fontId="8" fillId="2" borderId="0" xfId="0" applyNumberFormat="1" applyFont="1" applyFill="1" applyBorder="1" applyAlignment="1" applyProtection="1">
      <alignment vertical="top"/>
    </xf>
    <xf numFmtId="0" fontId="8" fillId="2" borderId="0" xfId="0" applyFont="1" applyFill="1" applyAlignment="1" applyProtection="1">
      <alignment vertical="top"/>
    </xf>
    <xf numFmtId="0" fontId="30" fillId="0" borderId="0" xfId="0" applyFont="1" applyFill="1" applyBorder="1" applyAlignment="1" applyProtection="1">
      <alignment vertical="top"/>
    </xf>
    <xf numFmtId="164" fontId="25" fillId="0" borderId="0" xfId="0" applyNumberFormat="1" applyFont="1" applyFill="1" applyBorder="1" applyAlignment="1" applyProtection="1">
      <alignment vertical="top"/>
    </xf>
    <xf numFmtId="164" fontId="25" fillId="0" borderId="0" xfId="0" applyNumberFormat="1" applyFont="1" applyFill="1" applyBorder="1" applyAlignment="1" applyProtection="1">
      <alignment horizontal="right" vertical="top"/>
    </xf>
    <xf numFmtId="164" fontId="22" fillId="0" borderId="0" xfId="0" applyNumberFormat="1" applyFont="1" applyFill="1" applyBorder="1" applyAlignment="1" applyProtection="1">
      <alignment vertical="top"/>
    </xf>
    <xf numFmtId="0" fontId="21" fillId="0" borderId="0" xfId="0" applyFont="1" applyFill="1" applyBorder="1" applyAlignment="1" applyProtection="1">
      <alignment vertical="top"/>
    </xf>
    <xf numFmtId="164" fontId="17" fillId="0" borderId="0" xfId="0" applyNumberFormat="1" applyFont="1" applyFill="1" applyBorder="1" applyAlignment="1" applyProtection="1">
      <alignment vertical="top"/>
    </xf>
    <xf numFmtId="164" fontId="17" fillId="0" borderId="0" xfId="0" applyNumberFormat="1" applyFont="1" applyFill="1" applyBorder="1" applyAlignment="1" applyProtection="1">
      <alignment horizontal="right" vertical="top"/>
    </xf>
    <xf numFmtId="0" fontId="31" fillId="0" borderId="0" xfId="0" applyFont="1" applyAlignment="1" applyProtection="1">
      <alignment vertical="top"/>
    </xf>
    <xf numFmtId="0" fontId="0" fillId="0" borderId="5" xfId="0" applyFont="1" applyFill="1" applyBorder="1" applyAlignment="1" applyProtection="1">
      <alignment vertical="top"/>
    </xf>
    <xf numFmtId="164" fontId="0" fillId="0" borderId="0" xfId="0" applyNumberFormat="1" applyFont="1" applyFill="1" applyBorder="1" applyAlignment="1" applyProtection="1">
      <alignment vertical="top"/>
    </xf>
    <xf numFmtId="164" fontId="31" fillId="0" borderId="0" xfId="0" applyNumberFormat="1" applyFont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horizontal="right" vertical="top"/>
    </xf>
    <xf numFmtId="0" fontId="4" fillId="0" borderId="0" xfId="0" applyFont="1" applyFill="1" applyBorder="1" applyAlignment="1" applyProtection="1">
      <alignment vertical="top"/>
    </xf>
    <xf numFmtId="1" fontId="25" fillId="0" borderId="10" xfId="0" applyNumberFormat="1" applyFont="1" applyFill="1" applyBorder="1" applyAlignment="1" applyProtection="1">
      <alignment vertical="top"/>
    </xf>
    <xf numFmtId="167" fontId="9" fillId="0" borderId="0" xfId="1" applyNumberFormat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1" fontId="14" fillId="0" borderId="10" xfId="0" applyNumberFormat="1" applyFont="1" applyFill="1" applyBorder="1" applyAlignment="1" applyProtection="1">
      <alignment vertical="top"/>
    </xf>
    <xf numFmtId="1" fontId="14" fillId="0" borderId="0" xfId="0" applyNumberFormat="1" applyFont="1" applyFill="1" applyBorder="1" applyAlignment="1" applyProtection="1">
      <alignment vertical="top"/>
    </xf>
    <xf numFmtId="1" fontId="25" fillId="0" borderId="0" xfId="0" applyNumberFormat="1" applyFont="1" applyFill="1" applyBorder="1" applyAlignment="1" applyProtection="1">
      <alignment vertical="top"/>
    </xf>
    <xf numFmtId="0" fontId="0" fillId="0" borderId="5" xfId="0" applyFont="1" applyFill="1" applyBorder="1" applyAlignment="1" applyProtection="1">
      <alignment horizontal="left" vertical="top"/>
    </xf>
    <xf numFmtId="165" fontId="38" fillId="0" borderId="10" xfId="7" applyNumberFormat="1" applyFont="1" applyFill="1" applyBorder="1" applyAlignment="1" applyProtection="1">
      <alignment vertical="top"/>
    </xf>
    <xf numFmtId="167" fontId="14" fillId="0" borderId="10" xfId="7" applyNumberFormat="1" applyFont="1" applyFill="1" applyBorder="1" applyAlignment="1" applyProtection="1">
      <alignment vertical="top"/>
    </xf>
    <xf numFmtId="165" fontId="14" fillId="0" borderId="10" xfId="7" applyNumberFormat="1" applyFont="1" applyFill="1" applyBorder="1" applyAlignment="1" applyProtection="1">
      <alignment horizontal="center" vertical="top"/>
    </xf>
    <xf numFmtId="169" fontId="1" fillId="0" borderId="5" xfId="1" applyNumberFormat="1" applyFont="1" applyFill="1" applyBorder="1" applyAlignment="1" applyProtection="1">
      <alignment horizontal="center" vertical="top"/>
    </xf>
    <xf numFmtId="1" fontId="17" fillId="0" borderId="5" xfId="7" applyNumberFormat="1" applyFont="1" applyFill="1" applyBorder="1" applyAlignment="1" applyProtection="1">
      <alignment horizontal="right" vertical="top"/>
    </xf>
    <xf numFmtId="165" fontId="39" fillId="0" borderId="10" xfId="7" applyNumberFormat="1" applyFont="1" applyFill="1" applyBorder="1" applyAlignment="1" applyProtection="1">
      <alignment vertical="top"/>
    </xf>
    <xf numFmtId="167" fontId="17" fillId="0" borderId="10" xfId="7" applyNumberFormat="1" applyFont="1" applyFill="1" applyBorder="1" applyAlignment="1" applyProtection="1">
      <alignment vertical="top"/>
    </xf>
    <xf numFmtId="165" fontId="17" fillId="0" borderId="10" xfId="7" applyNumberFormat="1" applyFont="1" applyFill="1" applyBorder="1" applyAlignment="1" applyProtection="1">
      <alignment horizontal="center" vertical="top"/>
    </xf>
    <xf numFmtId="0" fontId="4" fillId="2" borderId="7" xfId="0" applyNumberFormat="1" applyFont="1" applyFill="1" applyBorder="1" applyAlignment="1" applyProtection="1">
      <alignment horizontal="center" vertical="top"/>
    </xf>
    <xf numFmtId="0" fontId="4" fillId="2" borderId="5" xfId="0" applyNumberFormat="1" applyFont="1" applyFill="1" applyBorder="1" applyAlignment="1" applyProtection="1">
      <alignment horizontal="center" vertical="top"/>
    </xf>
    <xf numFmtId="0" fontId="32" fillId="0" borderId="0" xfId="0" applyFont="1" applyBorder="1" applyAlignment="1" applyProtection="1">
      <alignment horizontal="center" vertical="top"/>
    </xf>
    <xf numFmtId="166" fontId="0" fillId="0" borderId="5" xfId="1" applyNumberFormat="1" applyFont="1" applyFill="1" applyBorder="1" applyAlignment="1" applyProtection="1">
      <alignment horizontal="center" vertical="top"/>
    </xf>
    <xf numFmtId="0" fontId="4" fillId="2" borderId="8" xfId="0" applyNumberFormat="1" applyFont="1" applyFill="1" applyBorder="1" applyAlignment="1" applyProtection="1">
      <alignment horizontal="left" vertical="top" wrapText="1"/>
    </xf>
    <xf numFmtId="0" fontId="4" fillId="2" borderId="7" xfId="0" applyNumberFormat="1" applyFont="1" applyFill="1" applyBorder="1" applyAlignment="1" applyProtection="1">
      <alignment horizontal="left" vertical="top" wrapText="1"/>
    </xf>
    <xf numFmtId="166" fontId="17" fillId="0" borderId="5" xfId="1" applyNumberFormat="1" applyFont="1" applyFill="1" applyBorder="1" applyAlignment="1" applyProtection="1">
      <alignment horizontal="center" vertical="top"/>
    </xf>
    <xf numFmtId="0" fontId="21" fillId="0" borderId="5" xfId="0" applyFont="1" applyFill="1" applyBorder="1" applyAlignment="1" applyProtection="1">
      <alignment horizontal="center" vertical="top"/>
    </xf>
    <xf numFmtId="0" fontId="4" fillId="2" borderId="5" xfId="0" applyNumberFormat="1" applyFont="1" applyFill="1" applyBorder="1" applyAlignment="1" applyProtection="1">
      <alignment horizontal="left" vertical="top" wrapText="1"/>
    </xf>
    <xf numFmtId="0" fontId="17" fillId="0" borderId="5" xfId="0" applyFont="1" applyFill="1" applyBorder="1" applyAlignment="1" applyProtection="1">
      <alignment vertical="top"/>
    </xf>
    <xf numFmtId="0" fontId="17" fillId="0" borderId="5" xfId="0" applyFont="1" applyFill="1" applyBorder="1" applyAlignment="1" applyProtection="1">
      <alignment horizontal="left" vertical="top"/>
    </xf>
    <xf numFmtId="166" fontId="0" fillId="0" borderId="0" xfId="1" applyNumberFormat="1" applyFont="1" applyFill="1" applyBorder="1" applyAlignment="1" applyProtection="1">
      <alignment horizontal="center" vertical="top"/>
    </xf>
    <xf numFmtId="166" fontId="17" fillId="0" borderId="0" xfId="1" applyNumberFormat="1" applyFont="1" applyFill="1" applyBorder="1" applyAlignment="1" applyProtection="1">
      <alignment horizontal="center" vertical="top"/>
    </xf>
    <xf numFmtId="0" fontId="46" fillId="5" borderId="5" xfId="1" applyNumberFormat="1" applyFont="1" applyFill="1" applyBorder="1" applyAlignment="1" applyProtection="1">
      <alignment horizontal="left" vertical="top"/>
      <protection locked="0"/>
    </xf>
    <xf numFmtId="44" fontId="22" fillId="5" borderId="5" xfId="3" applyFont="1" applyFill="1" applyBorder="1" applyAlignment="1" applyProtection="1">
      <alignment vertical="top"/>
      <protection locked="0"/>
    </xf>
    <xf numFmtId="165" fontId="46" fillId="0" borderId="5" xfId="1" applyNumberFormat="1" applyFont="1" applyFill="1" applyBorder="1" applyAlignment="1" applyProtection="1">
      <alignment horizontal="right" vertical="top"/>
      <protection locked="0"/>
    </xf>
    <xf numFmtId="173" fontId="22" fillId="5" borderId="5" xfId="2" applyNumberFormat="1" applyFont="1" applyFill="1" applyBorder="1" applyAlignment="1" applyProtection="1">
      <alignment horizontal="right" vertical="top"/>
      <protection locked="0"/>
    </xf>
    <xf numFmtId="166" fontId="14" fillId="0" borderId="5" xfId="1" applyNumberFormat="1" applyFont="1" applyFill="1" applyBorder="1" applyAlignment="1" applyProtection="1">
      <alignment horizontal="center" vertical="top"/>
    </xf>
    <xf numFmtId="166" fontId="1" fillId="0" borderId="5" xfId="1" applyNumberFormat="1" applyFont="1" applyFill="1" applyBorder="1" applyAlignment="1" applyProtection="1">
      <alignment horizontal="center" vertical="top"/>
    </xf>
    <xf numFmtId="0" fontId="17" fillId="0" borderId="5" xfId="0" applyFont="1" applyFill="1" applyBorder="1" applyAlignment="1" applyProtection="1">
      <alignment horizontal="center" vertical="top"/>
    </xf>
    <xf numFmtId="0" fontId="17" fillId="4" borderId="0" xfId="0" applyFont="1" applyFill="1" applyProtection="1">
      <protection hidden="1"/>
    </xf>
    <xf numFmtId="0" fontId="63" fillId="4" borderId="0" xfId="0" applyFont="1" applyFill="1" applyProtection="1">
      <protection hidden="1"/>
    </xf>
    <xf numFmtId="0" fontId="63" fillId="4" borderId="0" xfId="0" applyFont="1" applyFill="1" applyAlignment="1" applyProtection="1">
      <alignment wrapText="1"/>
      <protection hidden="1"/>
    </xf>
    <xf numFmtId="0" fontId="65" fillId="4" borderId="0" xfId="0" applyFont="1" applyFill="1" applyAlignment="1" applyProtection="1">
      <alignment horizontal="left" vertical="center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168" fontId="63" fillId="4" borderId="0" xfId="4" applyFont="1" applyFill="1" applyBorder="1" applyAlignment="1" applyProtection="1">
      <alignment horizontal="right" vertical="center" wrapText="1"/>
      <protection hidden="1"/>
    </xf>
    <xf numFmtId="175" fontId="63" fillId="4" borderId="0" xfId="0" applyNumberFormat="1" applyFont="1" applyFill="1" applyAlignment="1" applyProtection="1">
      <alignment horizontal="right" vertical="center" wrapText="1"/>
      <protection hidden="1"/>
    </xf>
    <xf numFmtId="176" fontId="66" fillId="4" borderId="0" xfId="0" applyNumberFormat="1" applyFont="1" applyFill="1" applyAlignment="1" applyProtection="1">
      <alignment horizontal="right" vertical="center"/>
      <protection hidden="1"/>
    </xf>
    <xf numFmtId="1" fontId="66" fillId="4" borderId="0" xfId="0" applyNumberFormat="1" applyFont="1" applyFill="1" applyAlignment="1" applyProtection="1">
      <alignment horizontal="right" vertical="center"/>
      <protection hidden="1"/>
    </xf>
    <xf numFmtId="0" fontId="67" fillId="4" borderId="0" xfId="0" applyFont="1" applyFill="1" applyAlignment="1" applyProtection="1">
      <alignment vertical="center"/>
      <protection hidden="1"/>
    </xf>
    <xf numFmtId="0" fontId="68" fillId="4" borderId="0" xfId="0" applyFont="1" applyFill="1" applyAlignment="1" applyProtection="1">
      <alignment vertical="center"/>
      <protection hidden="1"/>
    </xf>
    <xf numFmtId="0" fontId="63" fillId="4" borderId="0" xfId="0" applyFont="1" applyFill="1" applyAlignment="1" applyProtection="1">
      <alignment vertical="center"/>
      <protection hidden="1"/>
    </xf>
    <xf numFmtId="3" fontId="53" fillId="6" borderId="5" xfId="9" applyNumberFormat="1" applyFont="1" applyFill="1" applyBorder="1" applyAlignment="1" applyProtection="1">
      <alignment horizontal="right" vertical="center" wrapText="1"/>
      <protection locked="0"/>
    </xf>
    <xf numFmtId="0" fontId="65" fillId="4" borderId="0" xfId="0" applyFont="1" applyFill="1" applyAlignment="1" applyProtection="1">
      <alignment horizontal="right"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174" fontId="66" fillId="4" borderId="0" xfId="4" applyNumberFormat="1" applyFont="1" applyFill="1" applyBorder="1" applyAlignment="1" applyProtection="1">
      <alignment horizontal="right" vertical="center"/>
      <protection hidden="1"/>
    </xf>
    <xf numFmtId="175" fontId="66" fillId="4" borderId="0" xfId="0" applyNumberFormat="1" applyFont="1" applyFill="1" applyAlignment="1" applyProtection="1">
      <alignment horizontal="right" vertical="center"/>
      <protection hidden="1"/>
    </xf>
    <xf numFmtId="0" fontId="65" fillId="4" borderId="0" xfId="0" applyFont="1" applyFill="1" applyAlignment="1" applyProtection="1">
      <alignment vertical="center"/>
      <protection hidden="1"/>
    </xf>
    <xf numFmtId="172" fontId="63" fillId="4" borderId="0" xfId="9" applyFont="1" applyFill="1" applyBorder="1" applyAlignment="1" applyProtection="1">
      <alignment vertical="center"/>
      <protection hidden="1"/>
    </xf>
    <xf numFmtId="172" fontId="65" fillId="4" borderId="0" xfId="9" applyFont="1" applyFill="1" applyBorder="1" applyAlignment="1" applyProtection="1">
      <alignment vertical="center"/>
      <protection hidden="1"/>
    </xf>
    <xf numFmtId="0" fontId="63" fillId="4" borderId="0" xfId="0" applyFont="1" applyFill="1" applyAlignment="1" applyProtection="1">
      <alignment vertical="center" wrapText="1"/>
      <protection hidden="1"/>
    </xf>
    <xf numFmtId="2" fontId="63" fillId="4" borderId="0" xfId="0" applyNumberFormat="1" applyFont="1" applyFill="1" applyProtection="1">
      <protection hidden="1"/>
    </xf>
    <xf numFmtId="172" fontId="63" fillId="4" borderId="0" xfId="9" applyFont="1" applyFill="1" applyBorder="1" applyAlignment="1" applyProtection="1">
      <alignment horizontal="right"/>
      <protection hidden="1"/>
    </xf>
    <xf numFmtId="177" fontId="63" fillId="4" borderId="0" xfId="4" applyNumberFormat="1" applyFont="1" applyFill="1" applyBorder="1" applyAlignment="1" applyProtection="1">
      <alignment horizontal="right" vertical="center"/>
      <protection hidden="1"/>
    </xf>
    <xf numFmtId="1" fontId="63" fillId="4" borderId="0" xfId="0" applyNumberFormat="1" applyFont="1" applyFill="1" applyAlignment="1" applyProtection="1">
      <alignment horizontal="right" vertical="center"/>
      <protection hidden="1"/>
    </xf>
    <xf numFmtId="168" fontId="63" fillId="4" borderId="0" xfId="4" applyFont="1" applyFill="1" applyBorder="1" applyAlignment="1" applyProtection="1">
      <alignment horizontal="center" vertical="center"/>
      <protection hidden="1"/>
    </xf>
    <xf numFmtId="0" fontId="63" fillId="4" borderId="0" xfId="0" applyFont="1" applyFill="1" applyAlignment="1" applyProtection="1">
      <alignment horizontal="right" vertical="center"/>
      <protection hidden="1"/>
    </xf>
    <xf numFmtId="1" fontId="63" fillId="4" borderId="0" xfId="9" applyNumberFormat="1" applyFont="1" applyFill="1" applyBorder="1" applyAlignment="1" applyProtection="1">
      <alignment horizontal="center" vertical="center"/>
      <protection hidden="1"/>
    </xf>
    <xf numFmtId="1" fontId="63" fillId="4" borderId="0" xfId="0" applyNumberFormat="1" applyFont="1" applyFill="1" applyAlignment="1" applyProtection="1">
      <alignment horizontal="center" vertical="center"/>
      <protection hidden="1"/>
    </xf>
    <xf numFmtId="168" fontId="63" fillId="4" borderId="0" xfId="4" applyFont="1" applyFill="1" applyBorder="1" applyAlignment="1" applyProtection="1">
      <alignment horizontal="right" vertical="center"/>
      <protection hidden="1"/>
    </xf>
    <xf numFmtId="0" fontId="17" fillId="4" borderId="0" xfId="0" applyFont="1" applyFill="1" applyAlignment="1" applyProtection="1">
      <alignment horizontal="center" vertical="center"/>
      <protection hidden="1"/>
    </xf>
    <xf numFmtId="0" fontId="52" fillId="0" borderId="0" xfId="0" applyFont="1" applyProtection="1"/>
    <xf numFmtId="0" fontId="53" fillId="0" borderId="0" xfId="0" applyFont="1" applyProtection="1"/>
    <xf numFmtId="0" fontId="41" fillId="2" borderId="0" xfId="0" applyFont="1" applyFill="1" applyProtection="1"/>
    <xf numFmtId="0" fontId="54" fillId="2" borderId="0" xfId="0" applyFont="1" applyFill="1" applyProtection="1"/>
    <xf numFmtId="0" fontId="53" fillId="2" borderId="0" xfId="0" applyFont="1" applyFill="1" applyProtection="1"/>
    <xf numFmtId="0" fontId="42" fillId="2" borderId="0" xfId="0" applyFont="1" applyFill="1" applyProtection="1"/>
    <xf numFmtId="0" fontId="55" fillId="2" borderId="0" xfId="0" applyFont="1" applyFill="1" applyProtection="1"/>
    <xf numFmtId="0" fontId="56" fillId="2" borderId="0" xfId="0" applyFont="1" applyFill="1" applyAlignment="1" applyProtection="1">
      <alignment vertical="center"/>
    </xf>
    <xf numFmtId="0" fontId="57" fillId="2" borderId="0" xfId="0" applyFont="1" applyFill="1" applyAlignment="1" applyProtection="1">
      <alignment vertical="center"/>
    </xf>
    <xf numFmtId="1" fontId="58" fillId="0" borderId="10" xfId="0" applyNumberFormat="1" applyFont="1" applyBorder="1" applyProtection="1"/>
    <xf numFmtId="1" fontId="52" fillId="0" borderId="10" xfId="0" applyNumberFormat="1" applyFont="1" applyBorder="1" applyAlignment="1" applyProtection="1">
      <alignment horizontal="right"/>
    </xf>
    <xf numFmtId="1" fontId="52" fillId="0" borderId="10" xfId="0" applyNumberFormat="1" applyFont="1" applyBorder="1" applyProtection="1"/>
    <xf numFmtId="1" fontId="59" fillId="0" borderId="10" xfId="0" applyNumberFormat="1" applyFont="1" applyBorder="1" applyProtection="1"/>
    <xf numFmtId="168" fontId="52" fillId="0" borderId="0" xfId="4" applyFont="1" applyAlignment="1" applyProtection="1">
      <alignment horizontal="left"/>
    </xf>
    <xf numFmtId="0" fontId="53" fillId="0" borderId="0" xfId="0" applyFont="1" applyAlignment="1" applyProtection="1">
      <alignment wrapText="1"/>
    </xf>
    <xf numFmtId="174" fontId="60" fillId="3" borderId="5" xfId="4" quotePrefix="1" applyNumberFormat="1" applyFont="1" applyFill="1" applyBorder="1" applyAlignment="1" applyProtection="1">
      <alignment horizontal="right" vertical="center" wrapText="1"/>
    </xf>
    <xf numFmtId="0" fontId="56" fillId="2" borderId="7" xfId="0" applyFont="1" applyFill="1" applyBorder="1" applyAlignment="1" applyProtection="1">
      <alignment horizontal="right" vertical="center" wrapText="1"/>
    </xf>
    <xf numFmtId="3" fontId="60" fillId="4" borderId="5" xfId="0" quotePrefix="1" applyNumberFormat="1" applyFont="1" applyFill="1" applyBorder="1" applyAlignment="1" applyProtection="1">
      <alignment horizontal="right" vertical="center" wrapText="1"/>
    </xf>
    <xf numFmtId="175" fontId="60" fillId="0" borderId="8" xfId="0" applyNumberFormat="1" applyFont="1" applyBorder="1" applyAlignment="1" applyProtection="1">
      <alignment horizontal="right" vertical="center"/>
    </xf>
    <xf numFmtId="175" fontId="60" fillId="0" borderId="7" xfId="0" applyNumberFormat="1" applyFont="1" applyBorder="1" applyAlignment="1" applyProtection="1">
      <alignment horizontal="left" vertical="center"/>
    </xf>
    <xf numFmtId="0" fontId="53" fillId="0" borderId="8" xfId="0" applyFont="1" applyBorder="1" applyAlignment="1" applyProtection="1">
      <alignment horizontal="center" vertical="center"/>
    </xf>
    <xf numFmtId="0" fontId="53" fillId="0" borderId="7" xfId="0" applyFont="1" applyBorder="1" applyAlignment="1" applyProtection="1">
      <alignment horizontal="right" vertical="center"/>
    </xf>
    <xf numFmtId="3" fontId="53" fillId="0" borderId="5" xfId="0" applyNumberFormat="1" applyFont="1" applyBorder="1" applyAlignment="1" applyProtection="1">
      <alignment horizontal="right" vertical="center"/>
    </xf>
    <xf numFmtId="176" fontId="62" fillId="0" borderId="5" xfId="0" applyNumberFormat="1" applyFont="1" applyBorder="1" applyAlignment="1" applyProtection="1">
      <alignment horizontal="right" vertical="center"/>
    </xf>
    <xf numFmtId="0" fontId="61" fillId="0" borderId="8" xfId="0" applyFont="1" applyBorder="1" applyAlignment="1" applyProtection="1">
      <alignment horizontal="right" vertical="center"/>
    </xf>
    <xf numFmtId="0" fontId="57" fillId="0" borderId="9" xfId="8" applyFont="1" applyBorder="1" applyAlignment="1" applyProtection="1">
      <alignment vertical="center"/>
    </xf>
    <xf numFmtId="0" fontId="60" fillId="0" borderId="7" xfId="8" applyFont="1" applyBorder="1" applyAlignment="1" applyProtection="1">
      <alignment vertical="center"/>
    </xf>
    <xf numFmtId="0" fontId="60" fillId="0" borderId="4" xfId="8" applyFont="1" applyBorder="1" applyAlignment="1" applyProtection="1">
      <alignment vertical="center"/>
    </xf>
    <xf numFmtId="0" fontId="60" fillId="0" borderId="0" xfId="8" applyFont="1" applyAlignment="1" applyProtection="1">
      <alignment horizontal="left" vertical="center"/>
    </xf>
    <xf numFmtId="0" fontId="61" fillId="0" borderId="0" xfId="0" applyFont="1" applyAlignment="1" applyProtection="1">
      <alignment horizontal="right" vertical="center"/>
    </xf>
    <xf numFmtId="0" fontId="56" fillId="2" borderId="11" xfId="0" applyFont="1" applyFill="1" applyBorder="1" applyAlignment="1" applyProtection="1">
      <alignment horizontal="right" vertical="center" wrapText="1"/>
    </xf>
    <xf numFmtId="0" fontId="60" fillId="0" borderId="0" xfId="0" applyFont="1" applyProtection="1"/>
    <xf numFmtId="3" fontId="53" fillId="0" borderId="11" xfId="0" applyNumberFormat="1" applyFont="1" applyBorder="1" applyAlignment="1" applyProtection="1">
      <alignment horizontal="right" vertical="center"/>
    </xf>
    <xf numFmtId="175" fontId="60" fillId="0" borderId="11" xfId="0" applyNumberFormat="1" applyFont="1" applyBorder="1" applyAlignment="1" applyProtection="1">
      <alignment horizontal="right" vertical="center"/>
    </xf>
    <xf numFmtId="175" fontId="60" fillId="0" borderId="11" xfId="0" applyNumberFormat="1" applyFont="1" applyBorder="1" applyAlignment="1" applyProtection="1">
      <alignment horizontal="left" vertical="center"/>
    </xf>
    <xf numFmtId="0" fontId="0" fillId="0" borderId="0" xfId="0" applyProtection="1"/>
    <xf numFmtId="0" fontId="56" fillId="2" borderId="4" xfId="0" applyFont="1" applyFill="1" applyBorder="1" applyAlignment="1" applyProtection="1">
      <alignment horizontal="center" vertical="center"/>
    </xf>
    <xf numFmtId="0" fontId="56" fillId="2" borderId="0" xfId="0" applyFont="1" applyFill="1" applyAlignment="1" applyProtection="1">
      <alignment horizontal="center" vertical="center"/>
    </xf>
    <xf numFmtId="0" fontId="53" fillId="0" borderId="5" xfId="0" applyFont="1" applyBorder="1" applyAlignment="1" applyProtection="1">
      <alignment horizontal="right" vertical="center"/>
    </xf>
    <xf numFmtId="0" fontId="60" fillId="0" borderId="8" xfId="2" applyNumberFormat="1" applyFont="1" applyBorder="1" applyAlignment="1" applyProtection="1">
      <alignment vertical="center"/>
    </xf>
    <xf numFmtId="0" fontId="35" fillId="0" borderId="0" xfId="5" applyFont="1" applyAlignment="1" applyProtection="1">
      <alignment vertical="top"/>
    </xf>
    <xf numFmtId="0" fontId="35" fillId="8" borderId="0" xfId="5" applyFont="1" applyFill="1" applyAlignment="1" applyProtection="1">
      <alignment vertical="top"/>
    </xf>
    <xf numFmtId="0" fontId="34" fillId="0" borderId="0" xfId="5" applyFont="1" applyAlignment="1" applyProtection="1">
      <alignment vertical="top"/>
    </xf>
    <xf numFmtId="1" fontId="7" fillId="2" borderId="0" xfId="0" applyNumberFormat="1" applyFont="1" applyFill="1" applyAlignment="1" applyProtection="1">
      <alignment horizontal="left" vertical="top"/>
    </xf>
    <xf numFmtId="164" fontId="24" fillId="2" borderId="0" xfId="0" applyNumberFormat="1" applyFont="1" applyFill="1" applyAlignment="1" applyProtection="1">
      <alignment vertical="top"/>
    </xf>
    <xf numFmtId="164" fontId="22" fillId="2" borderId="0" xfId="0" applyNumberFormat="1" applyFont="1" applyFill="1" applyAlignment="1" applyProtection="1">
      <alignment horizontal="right" vertical="top"/>
    </xf>
    <xf numFmtId="164" fontId="22" fillId="2" borderId="0" xfId="0" applyNumberFormat="1" applyFont="1" applyFill="1" applyAlignment="1" applyProtection="1">
      <alignment vertical="top"/>
    </xf>
    <xf numFmtId="0" fontId="42" fillId="2" borderId="0" xfId="0" applyFont="1" applyFill="1" applyAlignment="1" applyProtection="1">
      <alignment vertical="top"/>
    </xf>
    <xf numFmtId="164" fontId="45" fillId="2" borderId="0" xfId="0" applyNumberFormat="1" applyFont="1" applyFill="1" applyAlignment="1" applyProtection="1">
      <alignment vertical="top"/>
    </xf>
    <xf numFmtId="0" fontId="23" fillId="2" borderId="0" xfId="0" applyFont="1" applyFill="1" applyAlignment="1" applyProtection="1">
      <alignment vertical="top"/>
    </xf>
    <xf numFmtId="0" fontId="24" fillId="2" borderId="0" xfId="0" applyFont="1" applyFill="1" applyAlignment="1" applyProtection="1">
      <alignment vertical="top"/>
    </xf>
    <xf numFmtId="0" fontId="14" fillId="0" borderId="0" xfId="5" applyFont="1" applyAlignment="1" applyProtection="1">
      <alignment vertical="top"/>
    </xf>
    <xf numFmtId="0" fontId="22" fillId="2" borderId="0" xfId="0" applyFont="1" applyFill="1" applyAlignment="1" applyProtection="1">
      <alignment vertical="top"/>
    </xf>
    <xf numFmtId="164" fontId="24" fillId="2" borderId="0" xfId="0" applyNumberFormat="1" applyFont="1" applyFill="1" applyAlignment="1" applyProtection="1">
      <alignment horizontal="right" vertical="top"/>
    </xf>
    <xf numFmtId="0" fontId="30" fillId="0" borderId="10" xfId="5" applyFont="1" applyBorder="1" applyAlignment="1" applyProtection="1">
      <alignment vertical="top"/>
    </xf>
    <xf numFmtId="164" fontId="14" fillId="0" borderId="10" xfId="5" applyNumberFormat="1" applyFont="1" applyBorder="1" applyAlignment="1" applyProtection="1">
      <alignment vertical="top"/>
    </xf>
    <xf numFmtId="0" fontId="30" fillId="0" borderId="0" xfId="5" applyFont="1" applyAlignment="1" applyProtection="1">
      <alignment vertical="top"/>
    </xf>
    <xf numFmtId="164" fontId="14" fillId="0" borderId="0" xfId="5" applyNumberFormat="1" applyFont="1" applyAlignment="1" applyProtection="1">
      <alignment horizontal="right" vertical="top"/>
    </xf>
    <xf numFmtId="0" fontId="14" fillId="0" borderId="0" xfId="5" applyFont="1" applyAlignment="1" applyProtection="1">
      <alignment horizontal="right" vertical="top"/>
    </xf>
    <xf numFmtId="164" fontId="4" fillId="2" borderId="11" xfId="0" applyNumberFormat="1" applyFont="1" applyFill="1" applyBorder="1" applyAlignment="1" applyProtection="1">
      <alignment horizontal="right" vertical="top"/>
    </xf>
    <xf numFmtId="164" fontId="4" fillId="2" borderId="11" xfId="0" applyNumberFormat="1" applyFont="1" applyFill="1" applyBorder="1" applyAlignment="1" applyProtection="1">
      <alignment vertical="top"/>
    </xf>
    <xf numFmtId="164" fontId="4" fillId="2" borderId="3" xfId="0" applyNumberFormat="1" applyFont="1" applyFill="1" applyBorder="1" applyAlignment="1" applyProtection="1">
      <alignment horizontal="right" vertical="top"/>
    </xf>
    <xf numFmtId="164" fontId="4" fillId="2" borderId="0" xfId="0" applyNumberFormat="1" applyFont="1" applyFill="1" applyAlignment="1" applyProtection="1">
      <alignment horizontal="right" vertical="top"/>
    </xf>
    <xf numFmtId="1" fontId="4" fillId="2" borderId="12" xfId="0" applyNumberFormat="1" applyFont="1" applyFill="1" applyBorder="1" applyAlignment="1" applyProtection="1">
      <alignment horizontal="right" vertical="top"/>
    </xf>
    <xf numFmtId="164" fontId="4" fillId="2" borderId="16" xfId="0" applyNumberFormat="1" applyFont="1" applyFill="1" applyBorder="1" applyAlignment="1" applyProtection="1">
      <alignment vertical="top"/>
    </xf>
    <xf numFmtId="164" fontId="0" fillId="2" borderId="13" xfId="0" applyNumberFormat="1" applyFill="1" applyBorder="1" applyAlignment="1" applyProtection="1">
      <alignment horizontal="right" vertical="top"/>
    </xf>
    <xf numFmtId="1" fontId="4" fillId="2" borderId="13" xfId="0" applyNumberFormat="1" applyFont="1" applyFill="1" applyBorder="1" applyAlignment="1" applyProtection="1">
      <alignment horizontal="center" vertical="top"/>
    </xf>
    <xf numFmtId="1" fontId="4" fillId="2" borderId="15" xfId="0" applyNumberFormat="1" applyFont="1" applyFill="1" applyBorder="1" applyAlignment="1" applyProtection="1">
      <alignment horizontal="center" vertical="top"/>
    </xf>
    <xf numFmtId="0" fontId="17" fillId="0" borderId="5" xfId="5" quotePrefix="1" applyFont="1" applyBorder="1" applyAlignment="1" applyProtection="1">
      <alignment vertical="top"/>
    </xf>
    <xf numFmtId="0" fontId="17" fillId="0" borderId="5" xfId="5" applyFont="1" applyBorder="1" applyAlignment="1" applyProtection="1">
      <alignment horizontal="center" vertical="top"/>
    </xf>
    <xf numFmtId="0" fontId="17" fillId="0" borderId="0" xfId="5" applyFont="1" applyAlignment="1" applyProtection="1">
      <alignment vertical="top"/>
    </xf>
    <xf numFmtId="170" fontId="17" fillId="3" borderId="5" xfId="5" applyNumberFormat="1" applyFont="1" applyFill="1" applyBorder="1" applyAlignment="1" applyProtection="1">
      <alignment vertical="top"/>
    </xf>
    <xf numFmtId="164" fontId="37" fillId="2" borderId="5" xfId="0" applyNumberFormat="1" applyFont="1" applyFill="1" applyBorder="1" applyAlignment="1" applyProtection="1">
      <alignment vertical="top"/>
    </xf>
    <xf numFmtId="170" fontId="4" fillId="3" borderId="14" xfId="0" applyNumberFormat="1" applyFont="1" applyFill="1" applyBorder="1" applyAlignment="1" applyProtection="1">
      <alignment horizontal="right" vertical="top" wrapText="1"/>
    </xf>
    <xf numFmtId="164" fontId="10" fillId="2" borderId="2" xfId="0" applyNumberFormat="1" applyFont="1" applyFill="1" applyBorder="1" applyAlignment="1" applyProtection="1">
      <alignment vertical="top"/>
    </xf>
    <xf numFmtId="164" fontId="10" fillId="2" borderId="1" xfId="0" applyNumberFormat="1" applyFont="1" applyFill="1" applyBorder="1" applyAlignment="1" applyProtection="1">
      <alignment vertical="top"/>
    </xf>
    <xf numFmtId="164" fontId="10" fillId="2" borderId="3" xfId="0" applyNumberFormat="1" applyFont="1" applyFill="1" applyBorder="1" applyAlignment="1" applyProtection="1">
      <alignment vertical="top"/>
    </xf>
    <xf numFmtId="169" fontId="14" fillId="0" borderId="0" xfId="5" applyNumberFormat="1" applyFont="1" applyAlignment="1" applyProtection="1">
      <alignment vertical="top"/>
    </xf>
    <xf numFmtId="164" fontId="4" fillId="2" borderId="6" xfId="0" applyNumberFormat="1" applyFont="1" applyFill="1" applyBorder="1" applyAlignment="1" applyProtection="1">
      <alignment vertical="top" wrapText="1"/>
    </xf>
    <xf numFmtId="164" fontId="4" fillId="2" borderId="15" xfId="0" applyNumberFormat="1" applyFont="1" applyFill="1" applyBorder="1" applyAlignment="1" applyProtection="1">
      <alignment horizontal="right" wrapText="1"/>
    </xf>
    <xf numFmtId="164" fontId="4" fillId="2" borderId="6" xfId="0" applyNumberFormat="1" applyFont="1" applyFill="1" applyBorder="1" applyAlignment="1" applyProtection="1">
      <alignment horizontal="right"/>
    </xf>
    <xf numFmtId="164" fontId="4" fillId="2" borderId="6" xfId="0" applyNumberFormat="1" applyFont="1" applyFill="1" applyBorder="1" applyAlignment="1" applyProtection="1">
      <alignment horizontal="right" wrapText="1"/>
    </xf>
    <xf numFmtId="44" fontId="17" fillId="4" borderId="5" xfId="5" applyNumberFormat="1" applyFont="1" applyFill="1" applyBorder="1" applyAlignment="1" applyProtection="1">
      <alignment vertical="top"/>
    </xf>
    <xf numFmtId="164" fontId="17" fillId="0" borderId="5" xfId="5" applyNumberFormat="1" applyFont="1" applyBorder="1" applyAlignment="1" applyProtection="1">
      <alignment horizontal="right" vertical="top"/>
    </xf>
    <xf numFmtId="0" fontId="0" fillId="4" borderId="8" xfId="0" applyFill="1" applyBorder="1" applyAlignment="1" applyProtection="1">
      <alignment horizontal="left" vertical="top" wrapText="1"/>
    </xf>
    <xf numFmtId="0" fontId="0" fillId="4" borderId="9" xfId="0" applyFill="1" applyBorder="1" applyAlignment="1" applyProtection="1">
      <alignment horizontal="left" vertical="top" wrapText="1"/>
    </xf>
    <xf numFmtId="44" fontId="4" fillId="3" borderId="14" xfId="0" applyNumberFormat="1" applyFont="1" applyFill="1" applyBorder="1" applyAlignment="1" applyProtection="1">
      <alignment horizontal="left" vertical="top" wrapText="1"/>
    </xf>
    <xf numFmtId="0" fontId="21" fillId="0" borderId="10" xfId="5" applyFont="1" applyBorder="1" applyAlignment="1" applyProtection="1">
      <alignment vertical="top"/>
    </xf>
    <xf numFmtId="164" fontId="17" fillId="0" borderId="10" xfId="5" applyNumberFormat="1" applyFont="1" applyBorder="1" applyAlignment="1" applyProtection="1">
      <alignment vertical="top"/>
    </xf>
    <xf numFmtId="164" fontId="14" fillId="0" borderId="0" xfId="5" applyNumberFormat="1" applyFont="1" applyAlignment="1" applyProtection="1">
      <alignment vertical="top"/>
    </xf>
    <xf numFmtId="164" fontId="30" fillId="0" borderId="0" xfId="5" applyNumberFormat="1" applyFont="1" applyAlignment="1" applyProtection="1">
      <alignment vertical="top"/>
    </xf>
    <xf numFmtId="164" fontId="46" fillId="0" borderId="0" xfId="5" applyNumberFormat="1" applyFont="1" applyAlignment="1" applyProtection="1">
      <alignment vertical="top"/>
    </xf>
    <xf numFmtId="0" fontId="33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0" fillId="0" borderId="0" xfId="0" applyNumberFormat="1" applyAlignment="1" applyProtection="1">
      <alignment vertical="top"/>
    </xf>
    <xf numFmtId="164" fontId="34" fillId="0" borderId="0" xfId="0" applyNumberFormat="1" applyFont="1" applyAlignment="1" applyProtection="1">
      <alignment vertical="top"/>
    </xf>
    <xf numFmtId="0" fontId="7" fillId="2" borderId="0" xfId="0" applyFont="1" applyFill="1" applyAlignment="1" applyProtection="1">
      <alignment vertical="top"/>
    </xf>
    <xf numFmtId="164" fontId="7" fillId="2" borderId="0" xfId="0" applyNumberFormat="1" applyFont="1" applyFill="1" applyAlignment="1" applyProtection="1">
      <alignment vertical="top"/>
    </xf>
    <xf numFmtId="164" fontId="34" fillId="2" borderId="0" xfId="0" applyNumberFormat="1" applyFont="1" applyFill="1" applyAlignment="1" applyProtection="1">
      <alignment vertical="top"/>
    </xf>
    <xf numFmtId="0" fontId="48" fillId="0" borderId="0" xfId="0" applyFont="1" applyAlignment="1" applyProtection="1">
      <alignment vertical="top"/>
    </xf>
    <xf numFmtId="0" fontId="35" fillId="0" borderId="0" xfId="0" applyFont="1" applyAlignment="1" applyProtection="1">
      <alignment vertical="top"/>
    </xf>
    <xf numFmtId="0" fontId="10" fillId="2" borderId="0" xfId="0" applyFont="1" applyFill="1" applyAlignment="1" applyProtection="1">
      <alignment vertical="top"/>
    </xf>
    <xf numFmtId="164" fontId="36" fillId="2" borderId="0" xfId="0" applyNumberFormat="1" applyFont="1" applyFill="1" applyAlignment="1" applyProtection="1">
      <alignment vertical="top"/>
    </xf>
    <xf numFmtId="0" fontId="26" fillId="0" borderId="0" xfId="0" applyFont="1" applyAlignment="1" applyProtection="1">
      <alignment vertical="top"/>
    </xf>
    <xf numFmtId="0" fontId="9" fillId="2" borderId="0" xfId="0" applyFont="1" applyFill="1" applyAlignment="1" applyProtection="1">
      <alignment vertical="top"/>
    </xf>
    <xf numFmtId="1" fontId="14" fillId="0" borderId="0" xfId="0" applyNumberFormat="1" applyFont="1" applyAlignment="1" applyProtection="1">
      <alignment vertical="top"/>
    </xf>
    <xf numFmtId="1" fontId="25" fillId="0" borderId="0" xfId="0" applyNumberFormat="1" applyFont="1" applyAlignment="1" applyProtection="1">
      <alignment vertical="top"/>
    </xf>
    <xf numFmtId="0" fontId="37" fillId="2" borderId="1" xfId="0" applyFont="1" applyFill="1" applyBorder="1" applyAlignment="1" applyProtection="1">
      <alignment horizontal="left" vertical="top"/>
    </xf>
    <xf numFmtId="0" fontId="35" fillId="2" borderId="11" xfId="0" applyFont="1" applyFill="1" applyBorder="1" applyAlignment="1" applyProtection="1">
      <alignment vertical="top"/>
    </xf>
    <xf numFmtId="164" fontId="22" fillId="2" borderId="11" xfId="0" applyNumberFormat="1" applyFont="1" applyFill="1" applyBorder="1" applyAlignment="1" applyProtection="1">
      <alignment horizontal="right" vertical="top"/>
    </xf>
    <xf numFmtId="164" fontId="22" fillId="2" borderId="3" xfId="0" applyNumberFormat="1" applyFont="1" applyFill="1" applyBorder="1" applyAlignment="1" applyProtection="1">
      <alignment horizontal="right" vertical="top"/>
    </xf>
    <xf numFmtId="0" fontId="35" fillId="2" borderId="4" xfId="0" applyFont="1" applyFill="1" applyBorder="1" applyAlignment="1" applyProtection="1">
      <alignment vertical="top"/>
    </xf>
    <xf numFmtId="1" fontId="24" fillId="2" borderId="13" xfId="0" applyNumberFormat="1" applyFont="1" applyFill="1" applyBorder="1" applyAlignment="1" applyProtection="1">
      <alignment horizontal="center" vertical="top"/>
    </xf>
    <xf numFmtId="1" fontId="24" fillId="2" borderId="15" xfId="0" applyNumberFormat="1" applyFont="1" applyFill="1" applyBorder="1" applyAlignment="1" applyProtection="1">
      <alignment horizontal="center" vertical="top"/>
    </xf>
    <xf numFmtId="0" fontId="22" fillId="0" borderId="5" xfId="0" applyFont="1" applyBorder="1" applyAlignment="1" applyProtection="1">
      <alignment horizontal="left" vertical="top" wrapText="1"/>
    </xf>
    <xf numFmtId="0" fontId="30" fillId="0" borderId="5" xfId="0" applyFont="1" applyBorder="1" applyAlignment="1" applyProtection="1">
      <alignment horizontal="center" vertical="top"/>
    </xf>
    <xf numFmtId="0" fontId="22" fillId="0" borderId="0" xfId="0" applyFont="1" applyAlignment="1" applyProtection="1">
      <alignment horizontal="left" vertical="top" wrapText="1"/>
    </xf>
    <xf numFmtId="165" fontId="22" fillId="4" borderId="0" xfId="1" applyNumberFormat="1" applyFont="1" applyFill="1" applyBorder="1" applyAlignment="1" applyProtection="1">
      <alignment horizontal="right" vertical="top"/>
    </xf>
    <xf numFmtId="0" fontId="21" fillId="0" borderId="0" xfId="0" applyFont="1" applyAlignment="1" applyProtection="1">
      <alignment horizontal="center" vertical="top"/>
    </xf>
    <xf numFmtId="1" fontId="14" fillId="0" borderId="10" xfId="0" applyNumberFormat="1" applyFont="1" applyBorder="1" applyAlignment="1" applyProtection="1">
      <alignment vertical="top"/>
    </xf>
    <xf numFmtId="1" fontId="25" fillId="0" borderId="10" xfId="0" applyNumberFormat="1" applyFont="1" applyBorder="1" applyAlignment="1" applyProtection="1">
      <alignment vertical="top"/>
    </xf>
    <xf numFmtId="0" fontId="37" fillId="2" borderId="1" xfId="0" applyFont="1" applyFill="1" applyBorder="1" applyAlignment="1" applyProtection="1">
      <alignment vertical="top"/>
    </xf>
    <xf numFmtId="164" fontId="34" fillId="2" borderId="11" xfId="0" applyNumberFormat="1" applyFont="1" applyFill="1" applyBorder="1" applyAlignment="1" applyProtection="1">
      <alignment vertical="top"/>
    </xf>
    <xf numFmtId="164" fontId="34" fillId="2" borderId="3" xfId="0" applyNumberFormat="1" applyFont="1" applyFill="1" applyBorder="1" applyAlignment="1" applyProtection="1">
      <alignment vertical="top"/>
    </xf>
    <xf numFmtId="0" fontId="8" fillId="2" borderId="16" xfId="0" applyFont="1" applyFill="1" applyBorder="1" applyAlignment="1" applyProtection="1">
      <alignment vertical="top"/>
    </xf>
    <xf numFmtId="164" fontId="8" fillId="2" borderId="0" xfId="0" applyNumberFormat="1" applyFont="1" applyFill="1" applyAlignment="1" applyProtection="1">
      <alignment vertical="top"/>
    </xf>
    <xf numFmtId="164" fontId="8" fillId="2" borderId="6" xfId="0" applyNumberFormat="1" applyFont="1" applyFill="1" applyBorder="1" applyAlignment="1" applyProtection="1">
      <alignment horizontal="left" vertical="top"/>
    </xf>
    <xf numFmtId="164" fontId="8" fillId="2" borderId="16" xfId="0" applyNumberFormat="1" applyFont="1" applyFill="1" applyBorder="1" applyAlignment="1" applyProtection="1">
      <alignment vertical="top"/>
    </xf>
    <xf numFmtId="164" fontId="8" fillId="2" borderId="13" xfId="0" applyNumberFormat="1" applyFont="1" applyFill="1" applyBorder="1" applyAlignment="1" applyProtection="1">
      <alignment vertical="top"/>
    </xf>
    <xf numFmtId="164" fontId="8" fillId="2" borderId="15" xfId="0" applyNumberFormat="1" applyFont="1" applyFill="1" applyBorder="1" applyAlignment="1" applyProtection="1">
      <alignment vertical="top"/>
    </xf>
    <xf numFmtId="1" fontId="49" fillId="0" borderId="10" xfId="0" applyNumberFormat="1" applyFont="1" applyBorder="1" applyAlignment="1" applyProtection="1">
      <alignment vertical="top"/>
    </xf>
    <xf numFmtId="0" fontId="24" fillId="2" borderId="11" xfId="0" applyFont="1" applyFill="1" applyBorder="1" applyAlignment="1" applyProtection="1">
      <alignment horizontal="right" vertical="top"/>
    </xf>
    <xf numFmtId="164" fontId="24" fillId="2" borderId="11" xfId="0" applyNumberFormat="1" applyFont="1" applyFill="1" applyBorder="1" applyAlignment="1" applyProtection="1">
      <alignment horizontal="center" vertical="top"/>
    </xf>
    <xf numFmtId="164" fontId="24" fillId="2" borderId="3" xfId="0" applyNumberFormat="1" applyFont="1" applyFill="1" applyBorder="1" applyAlignment="1" applyProtection="1">
      <alignment horizontal="center" vertical="top"/>
    </xf>
    <xf numFmtId="0" fontId="37" fillId="2" borderId="4" xfId="0" applyFont="1" applyFill="1" applyBorder="1" applyAlignment="1" applyProtection="1">
      <alignment horizontal="left" vertical="top"/>
    </xf>
    <xf numFmtId="0" fontId="24" fillId="2" borderId="0" xfId="0" applyFont="1" applyFill="1" applyAlignment="1" applyProtection="1">
      <alignment horizontal="right" vertical="top"/>
    </xf>
    <xf numFmtId="164" fontId="24" fillId="2" borderId="0" xfId="0" applyNumberFormat="1" applyFont="1" applyFill="1" applyAlignment="1" applyProtection="1">
      <alignment horizontal="center" vertical="top"/>
    </xf>
    <xf numFmtId="164" fontId="24" fillId="2" borderId="12" xfId="0" applyNumberFormat="1" applyFont="1" applyFill="1" applyBorder="1" applyAlignment="1" applyProtection="1">
      <alignment horizontal="center" vertical="top"/>
    </xf>
    <xf numFmtId="0" fontId="24" fillId="2" borderId="4" xfId="0" applyFont="1" applyFill="1" applyBorder="1" applyAlignment="1" applyProtection="1">
      <alignment horizontal="center" vertical="top"/>
    </xf>
    <xf numFmtId="0" fontId="24" fillId="2" borderId="4" xfId="0" applyFont="1" applyFill="1" applyBorder="1" applyAlignment="1" applyProtection="1">
      <alignment horizontal="right" vertical="top"/>
    </xf>
    <xf numFmtId="49" fontId="24" fillId="2" borderId="13" xfId="0" applyNumberFormat="1" applyFont="1" applyFill="1" applyBorder="1" applyAlignment="1" applyProtection="1">
      <alignment horizontal="right" vertical="top"/>
    </xf>
    <xf numFmtId="0" fontId="46" fillId="0" borderId="5" xfId="0" applyFont="1" applyBorder="1" applyAlignment="1" applyProtection="1">
      <alignment horizontal="right" vertical="top"/>
    </xf>
    <xf numFmtId="164" fontId="24" fillId="2" borderId="4" xfId="0" applyNumberFormat="1" applyFont="1" applyFill="1" applyBorder="1" applyAlignment="1" applyProtection="1">
      <alignment horizontal="center" vertical="top"/>
    </xf>
    <xf numFmtId="0" fontId="22" fillId="2" borderId="4" xfId="0" applyFont="1" applyFill="1" applyBorder="1" applyAlignment="1" applyProtection="1">
      <alignment horizontal="left" vertical="top"/>
    </xf>
    <xf numFmtId="164" fontId="30" fillId="2" borderId="1" xfId="0" applyNumberFormat="1" applyFont="1" applyFill="1" applyBorder="1" applyAlignment="1" applyProtection="1">
      <alignment vertical="top"/>
    </xf>
    <xf numFmtId="164" fontId="30" fillId="2" borderId="11" xfId="0" applyNumberFormat="1" applyFont="1" applyFill="1" applyBorder="1" applyAlignment="1" applyProtection="1">
      <alignment vertical="top"/>
    </xf>
    <xf numFmtId="164" fontId="24" fillId="2" borderId="2" xfId="0" applyNumberFormat="1" applyFont="1" applyFill="1" applyBorder="1" applyAlignment="1" applyProtection="1">
      <alignment horizontal="right" vertical="top"/>
    </xf>
    <xf numFmtId="164" fontId="30" fillId="2" borderId="3" xfId="0" applyNumberFormat="1" applyFont="1" applyFill="1" applyBorder="1" applyAlignment="1" applyProtection="1">
      <alignment vertical="top"/>
    </xf>
    <xf numFmtId="164" fontId="30" fillId="2" borderId="2" xfId="0" applyNumberFormat="1" applyFont="1" applyFill="1" applyBorder="1" applyAlignment="1" applyProtection="1">
      <alignment horizontal="center" vertical="top"/>
    </xf>
    <xf numFmtId="164" fontId="24" fillId="2" borderId="2" xfId="0" applyNumberFormat="1" applyFont="1" applyFill="1" applyBorder="1" applyAlignment="1" applyProtection="1">
      <alignment horizontal="center" vertical="top"/>
    </xf>
    <xf numFmtId="0" fontId="27" fillId="0" borderId="0" xfId="0" applyFont="1" applyAlignment="1" applyProtection="1">
      <alignment vertical="top"/>
    </xf>
    <xf numFmtId="164" fontId="30" fillId="2" borderId="17" xfId="0" applyNumberFormat="1" applyFont="1" applyFill="1" applyBorder="1" applyAlignment="1" applyProtection="1">
      <alignment horizontal="center" vertical="top" wrapText="1"/>
    </xf>
    <xf numFmtId="164" fontId="30" fillId="2" borderId="12" xfId="0" applyNumberFormat="1" applyFont="1" applyFill="1" applyBorder="1" applyAlignment="1" applyProtection="1">
      <alignment horizontal="center" vertical="top" wrapText="1"/>
    </xf>
    <xf numFmtId="49" fontId="30" fillId="2" borderId="17" xfId="0" applyNumberFormat="1" applyFont="1" applyFill="1" applyBorder="1" applyAlignment="1" applyProtection="1">
      <alignment horizontal="center" vertical="top"/>
    </xf>
    <xf numFmtId="49" fontId="24" fillId="2" borderId="17" xfId="0" applyNumberFormat="1" applyFont="1" applyFill="1" applyBorder="1" applyAlignment="1" applyProtection="1">
      <alignment horizontal="center" vertical="top"/>
    </xf>
    <xf numFmtId="0" fontId="24" fillId="2" borderId="16" xfId="0" applyFont="1" applyFill="1" applyBorder="1" applyAlignment="1" applyProtection="1">
      <alignment horizontal="right" vertical="top"/>
    </xf>
    <xf numFmtId="164" fontId="30" fillId="2" borderId="5" xfId="0" applyNumberFormat="1" applyFont="1" applyFill="1" applyBorder="1" applyAlignment="1" applyProtection="1">
      <alignment horizontal="center" vertical="top"/>
    </xf>
    <xf numFmtId="164" fontId="30" fillId="2" borderId="8" xfId="0" applyNumberFormat="1" applyFont="1" applyFill="1" applyBorder="1" applyAlignment="1" applyProtection="1">
      <alignment horizontal="center" vertical="top"/>
    </xf>
    <xf numFmtId="164" fontId="30" fillId="2" borderId="6" xfId="0" applyNumberFormat="1" applyFont="1" applyFill="1" applyBorder="1" applyAlignment="1" applyProtection="1">
      <alignment horizontal="center" vertical="top"/>
    </xf>
    <xf numFmtId="164" fontId="30" fillId="2" borderId="15" xfId="0" applyNumberFormat="1" applyFont="1" applyFill="1" applyBorder="1" applyAlignment="1" applyProtection="1">
      <alignment horizontal="center" vertical="top" wrapText="1"/>
    </xf>
    <xf numFmtId="164" fontId="30" fillId="2" borderId="6" xfId="0" applyNumberFormat="1" applyFont="1" applyFill="1" applyBorder="1" applyAlignment="1" applyProtection="1">
      <alignment horizontal="center" vertical="top" wrapText="1"/>
    </xf>
    <xf numFmtId="164" fontId="24" fillId="2" borderId="6" xfId="0" applyNumberFormat="1" applyFont="1" applyFill="1" applyBorder="1" applyAlignment="1" applyProtection="1">
      <alignment horizontal="center" vertical="top"/>
    </xf>
    <xf numFmtId="0" fontId="27" fillId="0" borderId="0" xfId="0" applyFont="1" applyAlignment="1" applyProtection="1">
      <alignment horizontal="center" vertical="top"/>
    </xf>
    <xf numFmtId="0" fontId="22" fillId="0" borderId="6" xfId="0" applyFont="1" applyBorder="1" applyAlignment="1" applyProtection="1">
      <alignment horizontal="right" vertical="top"/>
    </xf>
    <xf numFmtId="3" fontId="22" fillId="0" borderId="5" xfId="1" applyNumberFormat="1" applyFont="1" applyFill="1" applyBorder="1" applyAlignment="1" applyProtection="1">
      <alignment vertical="top"/>
    </xf>
    <xf numFmtId="166" fontId="22" fillId="0" borderId="6" xfId="1" applyNumberFormat="1" applyFont="1" applyFill="1" applyBorder="1" applyAlignment="1" applyProtection="1">
      <alignment horizontal="right" vertical="top"/>
    </xf>
    <xf numFmtId="168" fontId="22" fillId="0" borderId="6" xfId="4" applyFont="1" applyFill="1" applyBorder="1" applyAlignment="1" applyProtection="1">
      <alignment horizontal="right" vertical="top"/>
    </xf>
    <xf numFmtId="44" fontId="22" fillId="13" borderId="5" xfId="3" applyFont="1" applyFill="1" applyBorder="1" applyAlignment="1" applyProtection="1">
      <alignment horizontal="center" vertical="top"/>
    </xf>
    <xf numFmtId="0" fontId="25" fillId="0" borderId="5" xfId="0" applyFont="1" applyBorder="1" applyAlignment="1" applyProtection="1">
      <alignment horizontal="right" vertical="top"/>
    </xf>
    <xf numFmtId="0" fontId="71" fillId="4" borderId="4" xfId="0" applyFont="1" applyFill="1" applyBorder="1" applyAlignment="1" applyProtection="1">
      <alignment horizontal="center" vertical="top"/>
    </xf>
    <xf numFmtId="0" fontId="71" fillId="4" borderId="0" xfId="0" applyFont="1" applyFill="1" applyAlignment="1" applyProtection="1">
      <alignment horizontal="center" vertical="top"/>
    </xf>
    <xf numFmtId="0" fontId="27" fillId="0" borderId="0" xfId="0" applyFont="1" applyAlignment="1" applyProtection="1">
      <alignment horizontal="right" vertical="top"/>
    </xf>
    <xf numFmtId="0" fontId="14" fillId="0" borderId="5" xfId="0" applyFont="1" applyBorder="1" applyAlignment="1" applyProtection="1">
      <alignment horizontal="right" vertical="top"/>
    </xf>
    <xf numFmtId="0" fontId="22" fillId="0" borderId="5" xfId="0" applyFont="1" applyBorder="1" applyAlignment="1" applyProtection="1">
      <alignment horizontal="right" vertical="top"/>
    </xf>
    <xf numFmtId="0" fontId="24" fillId="14" borderId="5" xfId="0" applyFont="1" applyFill="1" applyBorder="1" applyAlignment="1" applyProtection="1">
      <alignment horizontal="right" vertical="top"/>
    </xf>
    <xf numFmtId="44" fontId="27" fillId="0" borderId="0" xfId="0" applyNumberFormat="1" applyFont="1" applyAlignment="1" applyProtection="1">
      <alignment vertical="top"/>
    </xf>
    <xf numFmtId="0" fontId="72" fillId="0" borderId="0" xfId="0" applyFont="1" applyAlignment="1" applyProtection="1">
      <alignment vertical="top"/>
    </xf>
    <xf numFmtId="44" fontId="26" fillId="0" borderId="0" xfId="0" applyNumberFormat="1" applyFont="1" applyAlignment="1" applyProtection="1">
      <alignment vertical="top"/>
    </xf>
    <xf numFmtId="0" fontId="22" fillId="4" borderId="0" xfId="0" applyFont="1" applyFill="1" applyAlignment="1" applyProtection="1">
      <alignment horizontal="center" vertical="top"/>
    </xf>
    <xf numFmtId="164" fontId="51" fillId="0" borderId="0" xfId="0" applyNumberFormat="1" applyFont="1" applyAlignment="1" applyProtection="1">
      <alignment vertical="top"/>
    </xf>
    <xf numFmtId="0" fontId="24" fillId="0" borderId="0" xfId="0" applyFont="1" applyAlignment="1" applyProtection="1">
      <alignment vertical="top"/>
    </xf>
    <xf numFmtId="0" fontId="37" fillId="2" borderId="8" xfId="0" applyFont="1" applyFill="1" applyBorder="1" applyAlignment="1" applyProtection="1">
      <alignment vertical="top"/>
    </xf>
    <xf numFmtId="1" fontId="24" fillId="2" borderId="9" xfId="0" applyNumberFormat="1" applyFont="1" applyFill="1" applyBorder="1" applyAlignment="1" applyProtection="1">
      <alignment horizontal="right" vertical="top"/>
    </xf>
    <xf numFmtId="1" fontId="24" fillId="2" borderId="7" xfId="0" applyNumberFormat="1" applyFont="1" applyFill="1" applyBorder="1" applyAlignment="1" applyProtection="1">
      <alignment horizontal="right" vertical="top"/>
    </xf>
    <xf numFmtId="0" fontId="22" fillId="4" borderId="5" xfId="0" applyFont="1" applyFill="1" applyBorder="1" applyAlignment="1" applyProtection="1">
      <alignment horizontal="right" vertical="top"/>
    </xf>
    <xf numFmtId="169" fontId="22" fillId="10" borderId="5" xfId="1" applyNumberFormat="1" applyFont="1" applyFill="1" applyBorder="1" applyAlignment="1" applyProtection="1">
      <alignment horizontal="right" vertical="top"/>
    </xf>
    <xf numFmtId="7" fontId="22" fillId="0" borderId="5" xfId="3" applyNumberFormat="1" applyFont="1" applyFill="1" applyBorder="1" applyAlignment="1" applyProtection="1">
      <alignment vertical="top"/>
    </xf>
    <xf numFmtId="164" fontId="22" fillId="15" borderId="14" xfId="0" applyNumberFormat="1" applyFont="1" applyFill="1" applyBorder="1" applyAlignment="1" applyProtection="1">
      <alignment vertical="top"/>
    </xf>
    <xf numFmtId="164" fontId="24" fillId="15" borderId="14" xfId="0" applyNumberFormat="1" applyFont="1" applyFill="1" applyBorder="1" applyAlignment="1" applyProtection="1">
      <alignment vertical="top"/>
    </xf>
    <xf numFmtId="0" fontId="24" fillId="0" borderId="10" xfId="0" applyFont="1" applyBorder="1" applyAlignment="1" applyProtection="1">
      <alignment vertical="top"/>
    </xf>
    <xf numFmtId="0" fontId="24" fillId="2" borderId="7" xfId="0" applyFont="1" applyFill="1" applyBorder="1" applyAlignment="1" applyProtection="1">
      <alignment horizontal="right" vertical="top"/>
    </xf>
    <xf numFmtId="0" fontId="24" fillId="0" borderId="5" xfId="0" applyFont="1" applyBorder="1" applyAlignment="1" applyProtection="1">
      <alignment vertical="top"/>
    </xf>
    <xf numFmtId="164" fontId="24" fillId="7" borderId="14" xfId="0" applyNumberFormat="1" applyFont="1" applyFill="1" applyBorder="1" applyAlignment="1" applyProtection="1">
      <alignment vertical="top"/>
    </xf>
    <xf numFmtId="8" fontId="24" fillId="0" borderId="0" xfId="0" applyNumberFormat="1" applyFont="1" applyAlignment="1" applyProtection="1">
      <alignment vertical="top"/>
    </xf>
    <xf numFmtId="0" fontId="71" fillId="0" borderId="4" xfId="0" applyFont="1" applyBorder="1" applyAlignment="1" applyProtection="1">
      <alignment horizontal="center" vertical="top"/>
    </xf>
    <xf numFmtId="0" fontId="71" fillId="0" borderId="0" xfId="0" applyFont="1" applyAlignment="1" applyProtection="1">
      <alignment horizontal="center" vertical="top"/>
    </xf>
    <xf numFmtId="0" fontId="22" fillId="0" borderId="0" xfId="0" applyFont="1" applyAlignment="1" applyProtection="1">
      <alignment horizontal="center" vertical="top"/>
    </xf>
    <xf numFmtId="1" fontId="24" fillId="2" borderId="13" xfId="0" applyNumberFormat="1" applyFont="1" applyFill="1" applyBorder="1" applyAlignment="1" applyProtection="1">
      <alignment horizontal="right" vertical="top"/>
    </xf>
    <xf numFmtId="1" fontId="24" fillId="2" borderId="15" xfId="0" applyNumberFormat="1" applyFont="1" applyFill="1" applyBorder="1" applyAlignment="1" applyProtection="1">
      <alignment horizontal="right" vertical="top"/>
    </xf>
    <xf numFmtId="165" fontId="22" fillId="4" borderId="5" xfId="1" applyNumberFormat="1" applyFont="1" applyFill="1" applyBorder="1" applyAlignment="1" applyProtection="1">
      <alignment horizontal="right" vertical="top"/>
    </xf>
    <xf numFmtId="0" fontId="5" fillId="8" borderId="0" xfId="5" applyFont="1" applyFill="1" applyBorder="1" applyAlignment="1" applyProtection="1">
      <alignment vertical="top"/>
    </xf>
    <xf numFmtId="0" fontId="5" fillId="0" borderId="0" xfId="5" applyFont="1" applyAlignment="1" applyProtection="1">
      <alignment vertical="top"/>
    </xf>
    <xf numFmtId="170" fontId="5" fillId="0" borderId="0" xfId="5" applyNumberFormat="1" applyFont="1" applyAlignment="1" applyProtection="1">
      <alignment vertical="top"/>
    </xf>
    <xf numFmtId="0" fontId="5" fillId="0" borderId="0" xfId="5" applyFont="1" applyFill="1" applyBorder="1" applyAlignment="1" applyProtection="1">
      <alignment vertical="top"/>
    </xf>
    <xf numFmtId="0" fontId="6" fillId="0" borderId="0" xfId="5" applyFont="1" applyAlignment="1" applyProtection="1">
      <alignment vertical="top"/>
    </xf>
    <xf numFmtId="0" fontId="41" fillId="2" borderId="0" xfId="0" applyFont="1" applyFill="1" applyAlignment="1" applyProtection="1">
      <alignment horizontal="left" vertical="top"/>
    </xf>
    <xf numFmtId="170" fontId="9" fillId="2" borderId="0" xfId="0" applyNumberFormat="1" applyFont="1" applyFill="1" applyBorder="1" applyAlignment="1" applyProtection="1">
      <alignment horizontal="right" vertical="top"/>
    </xf>
    <xf numFmtId="164" fontId="9" fillId="2" borderId="0" xfId="0" applyNumberFormat="1" applyFont="1" applyFill="1" applyBorder="1" applyAlignment="1" applyProtection="1">
      <alignment horizontal="right" vertical="top"/>
    </xf>
    <xf numFmtId="0" fontId="43" fillId="2" borderId="0" xfId="0" applyFont="1" applyFill="1" applyAlignment="1" applyProtection="1">
      <alignment vertical="top"/>
    </xf>
    <xf numFmtId="0" fontId="44" fillId="2" borderId="0" xfId="0" applyFont="1" applyFill="1" applyAlignment="1" applyProtection="1">
      <alignment vertical="top"/>
    </xf>
    <xf numFmtId="0" fontId="15" fillId="0" borderId="10" xfId="5" applyFont="1" applyFill="1" applyBorder="1" applyAlignment="1" applyProtection="1">
      <alignment vertical="top"/>
    </xf>
    <xf numFmtId="170" fontId="14" fillId="0" borderId="10" xfId="5" applyNumberFormat="1" applyFont="1" applyFill="1" applyBorder="1" applyAlignment="1" applyProtection="1">
      <alignment vertical="top"/>
    </xf>
    <xf numFmtId="164" fontId="14" fillId="0" borderId="10" xfId="5" applyNumberFormat="1" applyFont="1" applyFill="1" applyBorder="1" applyAlignment="1" applyProtection="1">
      <alignment vertical="top"/>
    </xf>
    <xf numFmtId="0" fontId="15" fillId="0" borderId="0" xfId="5" applyFont="1" applyFill="1" applyBorder="1" applyAlignment="1" applyProtection="1">
      <alignment vertical="top"/>
    </xf>
    <xf numFmtId="170" fontId="14" fillId="0" borderId="0" xfId="5" applyNumberFormat="1" applyFont="1" applyFill="1" applyBorder="1" applyAlignment="1" applyProtection="1">
      <alignment vertical="top"/>
    </xf>
    <xf numFmtId="164" fontId="14" fillId="0" borderId="0" xfId="5" applyNumberFormat="1" applyFont="1" applyFill="1" applyBorder="1" applyAlignment="1" applyProtection="1">
      <alignment vertical="top"/>
    </xf>
    <xf numFmtId="164" fontId="70" fillId="0" borderId="0" xfId="0" applyNumberFormat="1" applyFont="1" applyAlignment="1" applyProtection="1">
      <alignment horizontal="left" vertical="top"/>
    </xf>
    <xf numFmtId="164" fontId="14" fillId="0" borderId="0" xfId="5" applyNumberFormat="1" applyFont="1" applyFill="1" applyBorder="1" applyAlignment="1" applyProtection="1">
      <alignment horizontal="right" vertical="top"/>
    </xf>
    <xf numFmtId="170" fontId="14" fillId="0" borderId="0" xfId="5" applyNumberFormat="1" applyFont="1" applyFill="1" applyBorder="1" applyAlignment="1" applyProtection="1">
      <alignment horizontal="right" vertical="top"/>
    </xf>
    <xf numFmtId="0" fontId="16" fillId="0" borderId="0" xfId="5" applyFont="1" applyFill="1" applyBorder="1" applyAlignment="1" applyProtection="1">
      <alignment vertical="top"/>
    </xf>
    <xf numFmtId="164" fontId="17" fillId="0" borderId="0" xfId="5" applyNumberFormat="1" applyFont="1" applyFill="1" applyBorder="1" applyAlignment="1" applyProtection="1">
      <alignment horizontal="right" vertical="top"/>
    </xf>
    <xf numFmtId="170" fontId="17" fillId="0" borderId="0" xfId="5" applyNumberFormat="1" applyFont="1" applyFill="1" applyBorder="1" applyAlignment="1" applyProtection="1">
      <alignment horizontal="right" vertical="top"/>
    </xf>
    <xf numFmtId="164" fontId="17" fillId="12" borderId="0" xfId="5" applyNumberFormat="1" applyFont="1" applyFill="1" applyBorder="1" applyAlignment="1" applyProtection="1">
      <alignment horizontal="right" vertical="top"/>
    </xf>
    <xf numFmtId="164" fontId="17" fillId="12" borderId="13" xfId="5" applyNumberFormat="1" applyFont="1" applyFill="1" applyBorder="1" applyAlignment="1" applyProtection="1">
      <alignment horizontal="center" vertical="top"/>
    </xf>
    <xf numFmtId="164" fontId="14" fillId="12" borderId="0" xfId="5" applyNumberFormat="1" applyFont="1" applyFill="1" applyBorder="1" applyAlignment="1" applyProtection="1">
      <alignment horizontal="right" vertical="top"/>
    </xf>
    <xf numFmtId="164" fontId="17" fillId="0" borderId="13" xfId="5" applyNumberFormat="1" applyFont="1" applyFill="1" applyBorder="1" applyAlignment="1" applyProtection="1">
      <alignment horizontal="center" vertical="top"/>
    </xf>
    <xf numFmtId="164" fontId="17" fillId="0" borderId="0" xfId="5" applyNumberFormat="1" applyFont="1" applyFill="1" applyBorder="1" applyAlignment="1" applyProtection="1">
      <alignment horizontal="center" vertical="top"/>
    </xf>
    <xf numFmtId="0" fontId="18" fillId="0" borderId="0" xfId="5" applyFont="1" applyAlignment="1" applyProtection="1">
      <alignment vertical="top"/>
    </xf>
    <xf numFmtId="0" fontId="4" fillId="11" borderId="5" xfId="0" applyFont="1" applyFill="1" applyBorder="1" applyAlignment="1" applyProtection="1">
      <alignment horizontal="center" vertical="top"/>
    </xf>
    <xf numFmtId="170" fontId="17" fillId="3" borderId="5" xfId="5" applyNumberFormat="1" applyFont="1" applyFill="1" applyBorder="1" applyAlignment="1" applyProtection="1">
      <alignment horizontal="right" vertical="top"/>
    </xf>
    <xf numFmtId="164" fontId="17" fillId="10" borderId="5" xfId="5" applyNumberFormat="1" applyFont="1" applyFill="1" applyBorder="1" applyAlignment="1" applyProtection="1">
      <alignment horizontal="right" vertical="top"/>
    </xf>
    <xf numFmtId="164" fontId="17" fillId="0" borderId="0" xfId="5" quotePrefix="1" applyNumberFormat="1" applyFont="1" applyFill="1" applyBorder="1" applyAlignment="1" applyProtection="1">
      <alignment horizontal="left" vertical="top"/>
    </xf>
    <xf numFmtId="0" fontId="14" fillId="0" borderId="0" xfId="5" applyFont="1" applyFill="1" applyAlignment="1" applyProtection="1">
      <alignment vertical="top"/>
    </xf>
    <xf numFmtId="164" fontId="3" fillId="0" borderId="0" xfId="5" applyNumberFormat="1" applyFont="1" applyFill="1" applyBorder="1" applyAlignment="1" applyProtection="1">
      <alignment horizontal="right" vertical="top"/>
    </xf>
    <xf numFmtId="0" fontId="17" fillId="0" borderId="0" xfId="5" applyFont="1" applyFill="1" applyAlignment="1" applyProtection="1">
      <alignment vertical="top"/>
    </xf>
    <xf numFmtId="0" fontId="19" fillId="0" borderId="0" xfId="5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horizontal="left" vertical="top"/>
    </xf>
    <xf numFmtId="167" fontId="20" fillId="0" borderId="0" xfId="1" applyNumberFormat="1" applyFont="1" applyFill="1" applyBorder="1" applyAlignment="1" applyProtection="1">
      <alignment vertical="top"/>
    </xf>
    <xf numFmtId="164" fontId="3" fillId="0" borderId="0" xfId="5" applyNumberFormat="1" applyFont="1" applyFill="1" applyBorder="1" applyAlignment="1" applyProtection="1">
      <alignment horizontal="right" vertical="top" wrapText="1"/>
    </xf>
    <xf numFmtId="164" fontId="1" fillId="0" borderId="0" xfId="5" applyNumberFormat="1" applyFont="1" applyFill="1" applyBorder="1" applyAlignment="1" applyProtection="1">
      <alignment horizontal="right" vertical="top"/>
    </xf>
    <xf numFmtId="0" fontId="17" fillId="0" borderId="0" xfId="5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170" fontId="21" fillId="0" borderId="0" xfId="5" applyNumberFormat="1" applyFont="1" applyFill="1" applyBorder="1" applyAlignment="1" applyProtection="1">
      <alignment horizontal="right" vertical="top"/>
    </xf>
    <xf numFmtId="0" fontId="3" fillId="0" borderId="0" xfId="5" applyFont="1" applyFill="1" applyBorder="1" applyAlignment="1" applyProtection="1">
      <alignment vertical="top"/>
    </xf>
    <xf numFmtId="0" fontId="4" fillId="12" borderId="0" xfId="0" applyFont="1" applyFill="1" applyBorder="1" applyAlignment="1" applyProtection="1">
      <alignment horizontal="left" vertical="top"/>
    </xf>
    <xf numFmtId="170" fontId="21" fillId="12" borderId="0" xfId="5" applyNumberFormat="1" applyFont="1" applyFill="1" applyBorder="1" applyAlignment="1" applyProtection="1">
      <alignment horizontal="right" vertical="top"/>
    </xf>
    <xf numFmtId="44" fontId="14" fillId="0" borderId="0" xfId="5" applyNumberFormat="1" applyFont="1" applyFill="1" applyAlignment="1" applyProtection="1">
      <alignment vertical="top"/>
    </xf>
    <xf numFmtId="164" fontId="22" fillId="0" borderId="0" xfId="5" applyNumberFormat="1" applyFont="1" applyFill="1" applyBorder="1" applyAlignment="1" applyProtection="1">
      <alignment horizontal="right" vertical="top"/>
    </xf>
    <xf numFmtId="170" fontId="22" fillId="0" borderId="0" xfId="6" applyNumberFormat="1" applyFont="1" applyFill="1" applyBorder="1" applyAlignment="1" applyProtection="1">
      <alignment vertical="top"/>
    </xf>
    <xf numFmtId="44" fontId="22" fillId="0" borderId="0" xfId="6" applyNumberFormat="1" applyFont="1" applyFill="1" applyBorder="1" applyAlignment="1" applyProtection="1">
      <alignment vertical="top"/>
    </xf>
    <xf numFmtId="170" fontId="22" fillId="0" borderId="0" xfId="5" applyNumberFormat="1" applyFont="1" applyFill="1" applyBorder="1" applyAlignment="1" applyProtection="1">
      <alignment horizontal="right" vertical="top"/>
    </xf>
    <xf numFmtId="170" fontId="14" fillId="0" borderId="0" xfId="5" applyNumberFormat="1" applyFont="1" applyAlignment="1" applyProtection="1">
      <alignment vertical="top"/>
    </xf>
    <xf numFmtId="0" fontId="22" fillId="0" borderId="0" xfId="5" applyFont="1" applyAlignment="1" applyProtection="1">
      <alignment vertical="top"/>
    </xf>
    <xf numFmtId="170" fontId="22" fillId="0" borderId="0" xfId="5" applyNumberFormat="1" applyFont="1" applyAlignment="1" applyProtection="1">
      <alignment vertical="top"/>
    </xf>
    <xf numFmtId="164" fontId="22" fillId="0" borderId="0" xfId="5" applyNumberFormat="1" applyFont="1" applyAlignment="1" applyProtection="1">
      <alignment vertical="top"/>
    </xf>
    <xf numFmtId="164" fontId="49" fillId="2" borderId="0" xfId="0" applyNumberFormat="1" applyFont="1" applyFill="1" applyBorder="1" applyAlignment="1" applyProtection="1">
      <alignment horizontal="right" vertical="top"/>
    </xf>
    <xf numFmtId="0" fontId="4" fillId="0" borderId="0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0" fontId="1" fillId="2" borderId="5" xfId="0" applyFont="1" applyFill="1" applyBorder="1" applyAlignment="1" applyProtection="1">
      <alignment horizontal="left" vertical="top" wrapText="1"/>
    </xf>
    <xf numFmtId="0" fontId="1" fillId="2" borderId="5" xfId="0" applyFont="1" applyFill="1" applyBorder="1" applyAlignment="1" applyProtection="1">
      <alignment horizontal="left" vertical="top"/>
    </xf>
    <xf numFmtId="164" fontId="12" fillId="2" borderId="0" xfId="0" applyNumberFormat="1" applyFont="1" applyFill="1" applyBorder="1" applyAlignment="1" applyProtection="1">
      <alignment horizontal="center" vertical="top"/>
    </xf>
    <xf numFmtId="164" fontId="1" fillId="0" borderId="0" xfId="5" applyNumberFormat="1" applyFont="1" applyFill="1" applyBorder="1" applyAlignment="1" applyProtection="1">
      <alignment horizontal="center" vertical="top"/>
    </xf>
    <xf numFmtId="0" fontId="14" fillId="6" borderId="8" xfId="5" quotePrefix="1" applyFont="1" applyFill="1" applyBorder="1" applyAlignment="1" applyProtection="1">
      <alignment horizontal="left" vertical="top"/>
      <protection locked="0"/>
    </xf>
    <xf numFmtId="0" fontId="14" fillId="6" borderId="9" xfId="5" quotePrefix="1" applyFont="1" applyFill="1" applyBorder="1" applyAlignment="1" applyProtection="1">
      <alignment horizontal="left" vertical="top"/>
      <protection locked="0"/>
    </xf>
    <xf numFmtId="0" fontId="14" fillId="6" borderId="7" xfId="5" quotePrefix="1" applyFont="1" applyFill="1" applyBorder="1" applyAlignment="1" applyProtection="1">
      <alignment horizontal="left" vertical="top"/>
      <protection locked="0"/>
    </xf>
    <xf numFmtId="170" fontId="1" fillId="6" borderId="8" xfId="2" applyNumberFormat="1" applyFont="1" applyFill="1" applyBorder="1" applyAlignment="1" applyProtection="1">
      <alignment horizontal="left" vertical="top"/>
      <protection locked="0"/>
    </xf>
    <xf numFmtId="170" fontId="1" fillId="6" borderId="9" xfId="2" applyNumberFormat="1" applyFont="1" applyFill="1" applyBorder="1" applyAlignment="1" applyProtection="1">
      <alignment horizontal="left" vertical="top"/>
      <protection locked="0"/>
    </xf>
    <xf numFmtId="170" fontId="1" fillId="6" borderId="7" xfId="2" applyNumberFormat="1" applyFont="1" applyFill="1" applyBorder="1" applyAlignment="1" applyProtection="1">
      <alignment horizontal="left" vertical="top"/>
      <protection locked="0"/>
    </xf>
    <xf numFmtId="0" fontId="0" fillId="9" borderId="0" xfId="0" applyFont="1" applyFill="1" applyBorder="1" applyAlignment="1" applyProtection="1">
      <alignment horizontal="left" vertical="top" wrapText="1"/>
    </xf>
    <xf numFmtId="0" fontId="17" fillId="9" borderId="0" xfId="0" applyFont="1" applyFill="1" applyBorder="1" applyAlignment="1" applyProtection="1">
      <alignment horizontal="left" vertical="top" wrapText="1"/>
    </xf>
    <xf numFmtId="0" fontId="46" fillId="5" borderId="8" xfId="0" applyFont="1" applyFill="1" applyBorder="1" applyAlignment="1" applyProtection="1">
      <alignment horizontal="left" vertical="top"/>
      <protection locked="0"/>
    </xf>
    <xf numFmtId="0" fontId="46" fillId="5" borderId="9" xfId="0" applyFont="1" applyFill="1" applyBorder="1" applyAlignment="1" applyProtection="1">
      <alignment horizontal="left" vertical="top"/>
      <protection locked="0"/>
    </xf>
    <xf numFmtId="0" fontId="46" fillId="5" borderId="7" xfId="0" applyFont="1" applyFill="1" applyBorder="1" applyAlignment="1" applyProtection="1">
      <alignment horizontal="left" vertical="top"/>
      <protection locked="0"/>
    </xf>
    <xf numFmtId="0" fontId="46" fillId="5" borderId="8" xfId="1" applyNumberFormat="1" applyFont="1" applyFill="1" applyBorder="1" applyAlignment="1" applyProtection="1">
      <alignment horizontal="left" vertical="top"/>
      <protection locked="0"/>
    </xf>
    <xf numFmtId="0" fontId="46" fillId="5" borderId="9" xfId="1" applyNumberFormat="1" applyFont="1" applyFill="1" applyBorder="1" applyAlignment="1" applyProtection="1">
      <alignment horizontal="left" vertical="top"/>
      <protection locked="0"/>
    </xf>
    <xf numFmtId="0" fontId="46" fillId="5" borderId="7" xfId="1" applyNumberFormat="1" applyFont="1" applyFill="1" applyBorder="1" applyAlignment="1" applyProtection="1">
      <alignment horizontal="left" vertical="top"/>
      <protection locked="0"/>
    </xf>
    <xf numFmtId="0" fontId="44" fillId="0" borderId="0" xfId="0" applyFont="1" applyAlignment="1" applyProtection="1">
      <alignment horizontal="left" vertical="top" wrapText="1"/>
    </xf>
    <xf numFmtId="0" fontId="0" fillId="9" borderId="0" xfId="0" applyFill="1" applyAlignment="1" applyProtection="1">
      <alignment horizontal="left" vertical="top" wrapText="1"/>
    </xf>
    <xf numFmtId="0" fontId="22" fillId="0" borderId="1" xfId="0" applyFont="1" applyBorder="1" applyAlignment="1" applyProtection="1">
      <alignment horizontal="left" vertical="top" wrapText="1"/>
    </xf>
    <xf numFmtId="0" fontId="22" fillId="0" borderId="11" xfId="0" applyFont="1" applyBorder="1" applyAlignment="1" applyProtection="1">
      <alignment horizontal="left" vertical="top" wrapText="1"/>
    </xf>
    <xf numFmtId="0" fontId="22" fillId="0" borderId="3" xfId="0" applyFont="1" applyBorder="1" applyAlignment="1" applyProtection="1">
      <alignment horizontal="left" vertical="top" wrapText="1"/>
    </xf>
    <xf numFmtId="0" fontId="22" fillId="0" borderId="16" xfId="0" applyFont="1" applyBorder="1" applyAlignment="1" applyProtection="1">
      <alignment horizontal="left" vertical="top" wrapText="1"/>
    </xf>
    <xf numFmtId="0" fontId="22" fillId="0" borderId="13" xfId="0" applyFont="1" applyBorder="1" applyAlignment="1" applyProtection="1">
      <alignment horizontal="left" vertical="top" wrapText="1"/>
    </xf>
    <xf numFmtId="0" fontId="22" fillId="0" borderId="15" xfId="0" applyFont="1" applyBorder="1" applyAlignment="1" applyProtection="1">
      <alignment horizontal="left" vertical="top" wrapText="1"/>
    </xf>
    <xf numFmtId="164" fontId="30" fillId="2" borderId="16" xfId="0" applyNumberFormat="1" applyFont="1" applyFill="1" applyBorder="1" applyAlignment="1" applyProtection="1">
      <alignment horizontal="center" vertical="top"/>
    </xf>
    <xf numFmtId="164" fontId="30" fillId="2" borderId="13" xfId="0" applyNumberFormat="1" applyFont="1" applyFill="1" applyBorder="1" applyAlignment="1" applyProtection="1">
      <alignment horizontal="center" vertical="top"/>
    </xf>
    <xf numFmtId="164" fontId="30" fillId="2" borderId="12" xfId="0" applyNumberFormat="1" applyFont="1" applyFill="1" applyBorder="1" applyAlignment="1" applyProtection="1">
      <alignment vertical="top" wrapText="1"/>
    </xf>
    <xf numFmtId="164" fontId="30" fillId="2" borderId="15" xfId="0" applyNumberFormat="1" applyFont="1" applyFill="1" applyBorder="1" applyAlignment="1" applyProtection="1">
      <alignment vertical="top" wrapText="1"/>
    </xf>
    <xf numFmtId="164" fontId="10" fillId="2" borderId="1" xfId="0" applyNumberFormat="1" applyFont="1" applyFill="1" applyBorder="1" applyAlignment="1" applyProtection="1">
      <alignment horizontal="left" vertical="top" wrapText="1"/>
    </xf>
    <xf numFmtId="164" fontId="10" fillId="2" borderId="4" xfId="0" applyNumberFormat="1" applyFont="1" applyFill="1" applyBorder="1" applyAlignment="1" applyProtection="1">
      <alignment horizontal="left" vertical="top" wrapText="1"/>
    </xf>
    <xf numFmtId="0" fontId="56" fillId="0" borderId="11" xfId="0" applyFont="1" applyBorder="1" applyAlignment="1" applyProtection="1">
      <alignment horizontal="right" vertical="center"/>
    </xf>
    <xf numFmtId="0" fontId="56" fillId="0" borderId="5" xfId="0" applyFont="1" applyBorder="1" applyAlignment="1" applyProtection="1">
      <alignment horizontal="right" vertical="center"/>
    </xf>
    <xf numFmtId="0" fontId="56" fillId="2" borderId="8" xfId="0" applyFont="1" applyFill="1" applyBorder="1" applyAlignment="1" applyProtection="1">
      <alignment horizontal="left" vertical="center" wrapText="1"/>
    </xf>
    <xf numFmtId="0" fontId="56" fillId="2" borderId="7" xfId="0" applyFont="1" applyFill="1" applyBorder="1" applyAlignment="1" applyProtection="1">
      <alignment horizontal="left" vertical="center" wrapText="1"/>
    </xf>
    <xf numFmtId="0" fontId="56" fillId="2" borderId="8" xfId="0" applyFont="1" applyFill="1" applyBorder="1" applyAlignment="1" applyProtection="1">
      <alignment horizontal="right" vertical="center" wrapText="1"/>
    </xf>
    <xf numFmtId="0" fontId="56" fillId="2" borderId="7" xfId="0" applyFont="1" applyFill="1" applyBorder="1" applyAlignment="1" applyProtection="1">
      <alignment horizontal="right" vertical="center" wrapText="1"/>
    </xf>
    <xf numFmtId="0" fontId="53" fillId="0" borderId="8" xfId="0" applyFont="1" applyBorder="1" applyAlignment="1" applyProtection="1">
      <alignment horizontal="right" vertical="center"/>
    </xf>
    <xf numFmtId="0" fontId="53" fillId="0" borderId="7" xfId="0" applyFont="1" applyBorder="1" applyAlignment="1" applyProtection="1">
      <alignment horizontal="right" vertical="center"/>
    </xf>
    <xf numFmtId="0" fontId="56" fillId="0" borderId="8" xfId="0" applyFont="1" applyBorder="1" applyAlignment="1" applyProtection="1">
      <alignment horizontal="right" vertical="center"/>
    </xf>
    <xf numFmtId="0" fontId="56" fillId="0" borderId="7" xfId="0" applyFont="1" applyBorder="1" applyAlignment="1" applyProtection="1">
      <alignment horizontal="right" vertical="center"/>
    </xf>
    <xf numFmtId="0" fontId="64" fillId="4" borderId="0" xfId="0" applyFont="1" applyFill="1" applyAlignment="1" applyProtection="1">
      <alignment vertical="center"/>
      <protection hidden="1"/>
    </xf>
    <xf numFmtId="0" fontId="68" fillId="4" borderId="0" xfId="0" applyFont="1" applyFill="1" applyAlignment="1" applyProtection="1">
      <alignment horizontal="left" vertical="top" wrapText="1"/>
      <protection hidden="1"/>
    </xf>
  </cellXfs>
  <cellStyles count="10">
    <cellStyle name="Komma" xfId="1" builtinId="3"/>
    <cellStyle name="Komma 2" xfId="7" xr:uid="{00000000-0005-0000-0000-000001000000}"/>
    <cellStyle name="Komma 3" xfId="9" xr:uid="{00000000-0005-0000-0000-000002000000}"/>
    <cellStyle name="Procent" xfId="2" builtinId="5"/>
    <cellStyle name="Procent 2" xfId="6" xr:uid="{00000000-0005-0000-0000-000004000000}"/>
    <cellStyle name="Standaard" xfId="0" builtinId="0"/>
    <cellStyle name="Standaard 3" xfId="8" xr:uid="{00000000-0005-0000-0000-000006000000}"/>
    <cellStyle name="Standaard 4" xfId="5" xr:uid="{00000000-0005-0000-0000-000007000000}"/>
    <cellStyle name="Valuta 2 4" xfId="4" xr:uid="{00000000-0005-0000-0000-000008000000}"/>
    <cellStyle name="Valuta 3" xfId="3" xr:uid="{00000000-0005-0000-0000-000009000000}"/>
  </cellStyles>
  <dxfs count="66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8FCAE7"/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62.906273132218246</c:v>
                </c:pt>
                <c:pt idx="1">
                  <c:v>63.369944718065518</c:v>
                </c:pt>
                <c:pt idx="2">
                  <c:v>63.833616303912798</c:v>
                </c:pt>
                <c:pt idx="3">
                  <c:v>64.760959475607336</c:v>
                </c:pt>
                <c:pt idx="4">
                  <c:v>66.615645818996427</c:v>
                </c:pt>
                <c:pt idx="5">
                  <c:v>68.470332162385517</c:v>
                </c:pt>
                <c:pt idx="6">
                  <c:v>70.325018505774594</c:v>
                </c:pt>
                <c:pt idx="7">
                  <c:v>72.179704849163684</c:v>
                </c:pt>
                <c:pt idx="8">
                  <c:v>74.034391192552775</c:v>
                </c:pt>
                <c:pt idx="9">
                  <c:v>75.889077535941865</c:v>
                </c:pt>
                <c:pt idx="10">
                  <c:v>77.743763879330942</c:v>
                </c:pt>
                <c:pt idx="11">
                  <c:v>79.598450222720047</c:v>
                </c:pt>
                <c:pt idx="12">
                  <c:v>81.453136566109123</c:v>
                </c:pt>
                <c:pt idx="13">
                  <c:v>83.307822909498213</c:v>
                </c:pt>
                <c:pt idx="14">
                  <c:v>85.162509252887304</c:v>
                </c:pt>
                <c:pt idx="15">
                  <c:v>87.017195596276395</c:v>
                </c:pt>
                <c:pt idx="16">
                  <c:v>88.871881939665471</c:v>
                </c:pt>
                <c:pt idx="17">
                  <c:v>90.726568283054561</c:v>
                </c:pt>
                <c:pt idx="18">
                  <c:v>92.581254626443666</c:v>
                </c:pt>
                <c:pt idx="19">
                  <c:v>94.435940969832728</c:v>
                </c:pt>
                <c:pt idx="20">
                  <c:v>96.290627313221833</c:v>
                </c:pt>
                <c:pt idx="21">
                  <c:v>98.145313656610909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2441473.4615093018</c:v>
                </c:pt>
                <c:pt idx="2">
                  <c:v>2938533.7466814872</c:v>
                </c:pt>
                <c:pt idx="3">
                  <c:v>3530498.2151422878</c:v>
                </c:pt>
                <c:pt idx="4">
                  <c:v>4226566.0312725538</c:v>
                </c:pt>
                <c:pt idx="5">
                  <c:v>4681722.2712103957</c:v>
                </c:pt>
                <c:pt idx="6">
                  <c:v>5023492.6055140207</c:v>
                </c:pt>
                <c:pt idx="7">
                  <c:v>5296997.8486781977</c:v>
                </c:pt>
                <c:pt idx="8">
                  <c:v>5524059.2181004137</c:v>
                </c:pt>
                <c:pt idx="9">
                  <c:v>5717088.5176581396</c:v>
                </c:pt>
                <c:pt idx="10">
                  <c:v>5883901.7944521317</c:v>
                </c:pt>
                <c:pt idx="11">
                  <c:v>6029780.3370061014</c:v>
                </c:pt>
                <c:pt idx="12">
                  <c:v>6158482.9753137119</c:v>
                </c:pt>
                <c:pt idx="13">
                  <c:v>6272794.232321281</c:v>
                </c:pt>
                <c:pt idx="14">
                  <c:v>6374843.7193994178</c:v>
                </c:pt>
                <c:pt idx="15">
                  <c:v>6466303.2164038233</c:v>
                </c:pt>
                <c:pt idx="16">
                  <c:v>6548514.0172339436</c:v>
                </c:pt>
                <c:pt idx="17">
                  <c:v>6622572.399006499</c:v>
                </c:pt>
                <c:pt idx="18">
                  <c:v>6689388.8394970698</c:v>
                </c:pt>
                <c:pt idx="19">
                  <c:v>6749730.1709050927</c:v>
                </c:pt>
                <c:pt idx="20">
                  <c:v>6804250.293478217</c:v>
                </c:pt>
                <c:pt idx="21">
                  <c:v>6853513.0109139085</c:v>
                </c:pt>
                <c:pt idx="22">
                  <c:v>6898009.3117010724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99-4CF0-AD76-471B8EC3A970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72.455645818996416</c:v>
                </c:pt>
                <c:pt idx="1">
                  <c:v>72.799950246258959</c:v>
                </c:pt>
                <c:pt idx="2">
                  <c:v>73.144254673521516</c:v>
                </c:pt>
                <c:pt idx="3">
                  <c:v>73.832863528046602</c:v>
                </c:pt>
                <c:pt idx="4">
                  <c:v>75.210081237096773</c:v>
                </c:pt>
                <c:pt idx="5">
                  <c:v>76.587298946146959</c:v>
                </c:pt>
                <c:pt idx="6">
                  <c:v>77.96451665519713</c:v>
                </c:pt>
                <c:pt idx="7">
                  <c:v>79.341734364247316</c:v>
                </c:pt>
                <c:pt idx="8">
                  <c:v>80.718952073297501</c:v>
                </c:pt>
                <c:pt idx="9">
                  <c:v>82.096169782347687</c:v>
                </c:pt>
                <c:pt idx="10">
                  <c:v>83.473387491397844</c:v>
                </c:pt>
                <c:pt idx="11">
                  <c:v>84.85060520044803</c:v>
                </c:pt>
                <c:pt idx="12">
                  <c:v>86.227822909498215</c:v>
                </c:pt>
                <c:pt idx="13">
                  <c:v>87.605040618548387</c:v>
                </c:pt>
                <c:pt idx="14">
                  <c:v>88.982258327598572</c:v>
                </c:pt>
                <c:pt idx="15">
                  <c:v>90.359476036648729</c:v>
                </c:pt>
                <c:pt idx="16">
                  <c:v>91.736693745698915</c:v>
                </c:pt>
                <c:pt idx="17">
                  <c:v>93.113911454749115</c:v>
                </c:pt>
                <c:pt idx="18">
                  <c:v>94.491129163799286</c:v>
                </c:pt>
                <c:pt idx="19">
                  <c:v>95.868346872849472</c:v>
                </c:pt>
                <c:pt idx="20">
                  <c:v>97.245564581899629</c:v>
                </c:pt>
                <c:pt idx="21">
                  <c:v>98.622782290949814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2086841.1444550627</c:v>
                </c:pt>
                <c:pt idx="2">
                  <c:v>2512482.8647254738</c:v>
                </c:pt>
                <c:pt idx="3">
                  <c:v>3020502.9263733951</c:v>
                </c:pt>
                <c:pt idx="4">
                  <c:v>3620558.1222840487</c:v>
                </c:pt>
                <c:pt idx="5">
                  <c:v>4015520.4007876161</c:v>
                </c:pt>
                <c:pt idx="6">
                  <c:v>4314135.459683653</c:v>
                </c:pt>
                <c:pt idx="7">
                  <c:v>4554837.3676319839</c:v>
                </c:pt>
                <c:pt idx="8">
                  <c:v>4756192.7886273479</c:v>
                </c:pt>
                <c:pt idx="9">
                  <c:v>4928749.7937805559</c:v>
                </c:pt>
                <c:pt idx="10">
                  <c:v>5079142.1736844443</c:v>
                </c:pt>
                <c:pt idx="11">
                  <c:v>5211845.9384459984</c:v>
                </c:pt>
                <c:pt idx="12">
                  <c:v>5330041.6775741596</c:v>
                </c:pt>
                <c:pt idx="13">
                  <c:v>5436081.3168783076</c:v>
                </c:pt>
                <c:pt idx="14">
                  <c:v>5531759.9698227597</c:v>
                </c:pt>
                <c:pt idx="15">
                  <c:v>5618483.6093848199</c:v>
                </c:pt>
                <c:pt idx="16">
                  <c:v>5697377.3658294668</c:v>
                </c:pt>
                <c:pt idx="17">
                  <c:v>5769358.1823868295</c:v>
                </c:pt>
                <c:pt idx="18">
                  <c:v>5835185.1356841968</c:v>
                </c:pt>
                <c:pt idx="19">
                  <c:v>5895495.2439573519</c:v>
                </c:pt>
                <c:pt idx="20">
                  <c:v>5950829.5499131707</c:v>
                </c:pt>
                <c:pt idx="21">
                  <c:v>6001652.5095136287</c:v>
                </c:pt>
                <c:pt idx="22">
                  <c:v>6048366.6641781414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99-4CF0-AD76-471B8EC3A970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82.005018505774586</c:v>
                </c:pt>
                <c:pt idx="1">
                  <c:v>82.229955774452407</c:v>
                </c:pt>
                <c:pt idx="2">
                  <c:v>82.454893043130213</c:v>
                </c:pt>
                <c:pt idx="3">
                  <c:v>82.904767580485867</c:v>
                </c:pt>
                <c:pt idx="4">
                  <c:v>83.804516655197119</c:v>
                </c:pt>
                <c:pt idx="5">
                  <c:v>84.7042657299084</c:v>
                </c:pt>
                <c:pt idx="6">
                  <c:v>85.60401480461968</c:v>
                </c:pt>
                <c:pt idx="7">
                  <c:v>86.503763879330947</c:v>
                </c:pt>
                <c:pt idx="8">
                  <c:v>87.403512954042213</c:v>
                </c:pt>
                <c:pt idx="9">
                  <c:v>88.303262028753494</c:v>
                </c:pt>
                <c:pt idx="10">
                  <c:v>89.20301110346476</c:v>
                </c:pt>
                <c:pt idx="11">
                  <c:v>90.102760178176027</c:v>
                </c:pt>
                <c:pt idx="12">
                  <c:v>91.002509252887293</c:v>
                </c:pt>
                <c:pt idx="13">
                  <c:v>91.902258327598574</c:v>
                </c:pt>
                <c:pt idx="14">
                  <c:v>92.802007402309826</c:v>
                </c:pt>
                <c:pt idx="15">
                  <c:v>93.701756477021107</c:v>
                </c:pt>
                <c:pt idx="16">
                  <c:v>94.601505551732373</c:v>
                </c:pt>
                <c:pt idx="17">
                  <c:v>95.501254626443639</c:v>
                </c:pt>
                <c:pt idx="18">
                  <c:v>96.40100370115492</c:v>
                </c:pt>
                <c:pt idx="19">
                  <c:v>97.300752775866187</c:v>
                </c:pt>
                <c:pt idx="20">
                  <c:v>98.200501850577453</c:v>
                </c:pt>
                <c:pt idx="21">
                  <c:v>99.100250925288719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1707698.5594150627</c:v>
                </c:pt>
                <c:pt idx="2">
                  <c:v>2056807.4237390675</c:v>
                </c:pt>
                <c:pt idx="3">
                  <c:v>2474616.635365901</c:v>
                </c:pt>
                <c:pt idx="4">
                  <c:v>2970868.1861390844</c:v>
                </c:pt>
                <c:pt idx="5">
                  <c:v>3300142.001834061</c:v>
                </c:pt>
                <c:pt idx="6">
                  <c:v>3551166.8001682144</c:v>
                </c:pt>
                <c:pt idx="7">
                  <c:v>3755260.4647583016</c:v>
                </c:pt>
                <c:pt idx="8">
                  <c:v>3927532.0285314429</c:v>
                </c:pt>
                <c:pt idx="9">
                  <c:v>4076553.4932145025</c:v>
                </c:pt>
                <c:pt idx="10">
                  <c:v>4207708.1093836492</c:v>
                </c:pt>
                <c:pt idx="11">
                  <c:v>4324622.5185883055</c:v>
                </c:pt>
                <c:pt idx="12">
                  <c:v>4429869.4818335958</c:v>
                </c:pt>
                <c:pt idx="13">
                  <c:v>4525348.02819636</c:v>
                </c:pt>
                <c:pt idx="14">
                  <c:v>4612504.7436522963</c:v>
                </c:pt>
                <c:pt idx="15">
                  <c:v>4692470.1837393846</c:v>
                </c:pt>
                <c:pt idx="16">
                  <c:v>4766146.9341725511</c:v>
                </c:pt>
                <c:pt idx="17">
                  <c:v>4834268.6582574481</c:v>
                </c:pt>
                <c:pt idx="18">
                  <c:v>4897440.9708881406</c:v>
                </c:pt>
                <c:pt idx="19">
                  <c:v>4956170.5095847109</c:v>
                </c:pt>
                <c:pt idx="20">
                  <c:v>5010886.0992977535</c:v>
                </c:pt>
                <c:pt idx="21">
                  <c:v>5061954.4777434478</c:v>
                </c:pt>
                <c:pt idx="22">
                  <c:v>5109692.189975068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99-4CF0-AD76-471B8EC3A970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91.554391192552771</c:v>
                </c:pt>
                <c:pt idx="1">
                  <c:v>91.659961302645868</c:v>
                </c:pt>
                <c:pt idx="2">
                  <c:v>91.765531412738966</c:v>
                </c:pt>
                <c:pt idx="3">
                  <c:v>91.976671632925132</c:v>
                </c:pt>
                <c:pt idx="4">
                  <c:v>92.398952073297494</c:v>
                </c:pt>
                <c:pt idx="5">
                  <c:v>92.821232513669855</c:v>
                </c:pt>
                <c:pt idx="6">
                  <c:v>93.243512954042217</c:v>
                </c:pt>
                <c:pt idx="7">
                  <c:v>93.665793394414578</c:v>
                </c:pt>
                <c:pt idx="8">
                  <c:v>94.08807383478694</c:v>
                </c:pt>
                <c:pt idx="9">
                  <c:v>94.510354275159301</c:v>
                </c:pt>
                <c:pt idx="10">
                  <c:v>94.932634715531663</c:v>
                </c:pt>
                <c:pt idx="11">
                  <c:v>95.354915155904024</c:v>
                </c:pt>
                <c:pt idx="12">
                  <c:v>95.7771955962764</c:v>
                </c:pt>
                <c:pt idx="13">
                  <c:v>96.199476036648761</c:v>
                </c:pt>
                <c:pt idx="14">
                  <c:v>96.621756477021108</c:v>
                </c:pt>
                <c:pt idx="15">
                  <c:v>97.04403691739347</c:v>
                </c:pt>
                <c:pt idx="16">
                  <c:v>97.466317357765845</c:v>
                </c:pt>
                <c:pt idx="17">
                  <c:v>97.888597798138193</c:v>
                </c:pt>
                <c:pt idx="18">
                  <c:v>98.310878238510554</c:v>
                </c:pt>
                <c:pt idx="19">
                  <c:v>98.733158678882916</c:v>
                </c:pt>
                <c:pt idx="20">
                  <c:v>99.155439119255277</c:v>
                </c:pt>
                <c:pt idx="21">
                  <c:v>99.577719559627639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1263626.2833210663</c:v>
                </c:pt>
                <c:pt idx="2">
                  <c:v>1522712.1155725864</c:v>
                </c:pt>
                <c:pt idx="3">
                  <c:v>1833860.0623032912</c:v>
                </c:pt>
                <c:pt idx="4">
                  <c:v>2206034.4903056985</c:v>
                </c:pt>
                <c:pt idx="5">
                  <c:v>2455474.4008454154</c:v>
                </c:pt>
                <c:pt idx="6">
                  <c:v>2647590.737822196</c:v>
                </c:pt>
                <c:pt idx="7">
                  <c:v>2805432.8736298876</c:v>
                </c:pt>
                <c:pt idx="8">
                  <c:v>2940102.8809916647</c:v>
                </c:pt>
                <c:pt idx="9">
                  <c:v>3057889.2490868513</c:v>
                </c:pt>
                <c:pt idx="10">
                  <c:v>3162734.6557977102</c:v>
                </c:pt>
                <c:pt idx="11">
                  <c:v>3257290.7338259649</c:v>
                </c:pt>
                <c:pt idx="12">
                  <c:v>3343435.2608023519</c:v>
                </c:pt>
                <c:pt idx="13">
                  <c:v>3422551.7432088205</c:v>
                </c:pt>
                <c:pt idx="14">
                  <c:v>3495692.0523758032</c:v>
                </c:pt>
                <c:pt idx="15">
                  <c:v>3563676.6115908134</c:v>
                </c:pt>
                <c:pt idx="16">
                  <c:v>3627159.0269564716</c:v>
                </c:pt>
                <c:pt idx="17">
                  <c:v>3686669.3946730541</c:v>
                </c:pt>
                <c:pt idx="18">
                  <c:v>3742644.2588180574</c:v>
                </c:pt>
                <c:pt idx="19">
                  <c:v>3795447.9038149179</c:v>
                </c:pt>
                <c:pt idx="20">
                  <c:v>3845387.8455695519</c:v>
                </c:pt>
                <c:pt idx="21">
                  <c:v>3892726.3334650914</c:v>
                </c:pt>
                <c:pt idx="22">
                  <c:v>3937689.0445148312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99-4CF0-AD76-471B8EC3A970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12000000.000000002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99-4CF0-AD76-471B8EC3A970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12000000.000000002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99-4CF0-AD76-471B8EC3A970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79.2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6000000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99-4CF0-AD76-471B8EC3A970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6898181.8181818184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599-4CF0-AD76-471B8EC3A970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599-4CF0-AD76-471B8EC3A970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599-4CF0-AD76-471B8EC3A970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599-4CF0-AD76-471B8EC3A970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12000000.000000002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599-4CF0-AD76-471B8EC3A970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-0.4</c:v>
                </c:pt>
                <c:pt idx="1">
                  <c:v>-0.4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12000000.000000002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599-4CF0-AD76-471B8EC3A970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99-4CF0-AD76-471B8EC3A97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4599-4CF0-AD76-471B8EC3A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4599-4CF0-AD76-471B8EC3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12000000.000000002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60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663554</xdr:colOff>
      <xdr:row>3</xdr:row>
      <xdr:rowOff>53975</xdr:rowOff>
    </xdr:from>
    <xdr:to>
      <xdr:col>11</xdr:col>
      <xdr:colOff>558800</xdr:colOff>
      <xdr:row>5</xdr:row>
      <xdr:rowOff>116038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4229" y="806450"/>
          <a:ext cx="1990746" cy="509738"/>
        </a:xfrm>
        <a:prstGeom prst="rect">
          <a:avLst/>
        </a:prstGeom>
      </xdr:spPr>
    </xdr:pic>
    <xdr:clientData/>
  </xdr:twoCellAnchor>
  <xdr:oneCellAnchor>
    <xdr:from>
      <xdr:col>13</xdr:col>
      <xdr:colOff>538949</xdr:colOff>
      <xdr:row>1</xdr:row>
      <xdr:rowOff>141879</xdr:rowOff>
    </xdr:from>
    <xdr:ext cx="1053439" cy="761230"/>
    <xdr:pic>
      <xdr:nvPicPr>
        <xdr:cNvPr id="4" name="Afbeelding 3">
          <a:extLst>
            <a:ext uri="{FF2B5EF4-FFF2-40B4-BE49-F238E27FC236}">
              <a16:creationId xmlns:a16="http://schemas.microsoft.com/office/drawing/2014/main" id="{EF6E8E91-4C24-44D2-8ECC-AA6BF918D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3940624" y="341904"/>
          <a:ext cx="1053439" cy="761230"/>
        </a:xfrm>
        <a:prstGeom prst="rect">
          <a:avLst/>
        </a:prstGeom>
      </xdr:spPr>
    </xdr:pic>
    <xdr:clientData/>
  </xdr:oneCellAnchor>
  <xdr:twoCellAnchor>
    <xdr:from>
      <xdr:col>6</xdr:col>
      <xdr:colOff>209551</xdr:colOff>
      <xdr:row>25</xdr:row>
      <xdr:rowOff>57150</xdr:rowOff>
    </xdr:from>
    <xdr:to>
      <xdr:col>15</xdr:col>
      <xdr:colOff>1047751</xdr:colOff>
      <xdr:row>32</xdr:row>
      <xdr:rowOff>85725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64B09AD4-714B-E12E-C150-4008CA49D659}"/>
            </a:ext>
          </a:extLst>
        </xdr:cNvPr>
        <xdr:cNvSpPr txBox="1"/>
      </xdr:nvSpPr>
      <xdr:spPr>
        <a:xfrm>
          <a:off x="6638926" y="5457825"/>
          <a:ext cx="9563100" cy="1362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/>
            <a:t>Voor informatie en uitleg over de wijze hoe  Bijlage VIII Prijzenformulier ingevuld moet worden, zie paragraaf 7.2 Toelichting op Bijlage VIII “Prijzenformulier”</a:t>
          </a:r>
        </a:p>
        <a:p>
          <a:endParaRPr lang="nl-NL" sz="1200"/>
        </a:p>
        <a:p>
          <a: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Aanbestedende dienst beseft dat het onmogelijk is Prijzen en/of Tarieven voor 10 jaar af te geven. Voor het bepalen van de Vergelijkingswaarde moet Inschrijver bij het invullen van het Prijzenformulier uitgaan van de huidige Prijzen en/of Tarieven. </a:t>
          </a:r>
        </a:p>
        <a:p>
          <a: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Prijzen en Tarieven staan voor het eerste jaar vast; voor de jaren 2 tot en met 10 geldt dat deze conform paragraaf 7.4 ‘Indexering Prijs’ gedurende de looptijd van de Overeenkomst geïndexeerd mogen worden. </a:t>
          </a:r>
          <a:b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staat u uiteraard vrij om hierover vragen te stellen in de Nota van Inlichtingen zoals beschreven in paragraaf 3.2.1. van het Beschrijvend document.</a:t>
          </a:r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959555</xdr:colOff>
      <xdr:row>1</xdr:row>
      <xdr:rowOff>64646</xdr:rowOff>
    </xdr:from>
    <xdr:ext cx="1076325" cy="811903"/>
    <xdr:pic>
      <xdr:nvPicPr>
        <xdr:cNvPr id="2" name="Afbeelding 1">
          <a:extLst>
            <a:ext uri="{FF2B5EF4-FFF2-40B4-BE49-F238E27FC236}">
              <a16:creationId xmlns:a16="http://schemas.microsoft.com/office/drawing/2014/main" id="{1A9725BB-3BDC-453B-9568-E57479CD0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4913680" y="264671"/>
          <a:ext cx="1076325" cy="81190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62724</xdr:colOff>
      <xdr:row>1</xdr:row>
      <xdr:rowOff>47625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E35C949-7798-4A90-AD84-B0AAE446C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4026374" y="238125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676688</xdr:colOff>
      <xdr:row>2</xdr:row>
      <xdr:rowOff>145504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9A251B7B-B23A-42FF-9F0D-53601F8FA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44788" y="631279"/>
          <a:ext cx="1743075" cy="5201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62724</xdr:colOff>
      <xdr:row>1</xdr:row>
      <xdr:rowOff>47625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6DF6F32-8D9E-457A-9E34-33262DCE0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558774" y="238125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676688</xdr:colOff>
      <xdr:row>2</xdr:row>
      <xdr:rowOff>145504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8D67DF29-9E64-4153-8C5A-08298EEFC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913" y="526504"/>
          <a:ext cx="1743075" cy="520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976966</xdr:colOff>
      <xdr:row>1</xdr:row>
      <xdr:rowOff>271980</xdr:rowOff>
    </xdr:from>
    <xdr:to>
      <xdr:col>10</xdr:col>
      <xdr:colOff>473462</xdr:colOff>
      <xdr:row>4</xdr:row>
      <xdr:rowOff>179294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4C4076-E697-4290-8A89-CB510420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6816" y="472005"/>
          <a:ext cx="3039796" cy="707414"/>
        </a:xfrm>
        <a:prstGeom prst="rect">
          <a:avLst/>
        </a:prstGeom>
      </xdr:spPr>
    </xdr:pic>
    <xdr:clientData/>
  </xdr:twoCellAnchor>
  <xdr:twoCellAnchor editAs="oneCell">
    <xdr:from>
      <xdr:col>11</xdr:col>
      <xdr:colOff>228485</xdr:colOff>
      <xdr:row>1</xdr:row>
      <xdr:rowOff>171953</xdr:rowOff>
    </xdr:from>
    <xdr:to>
      <xdr:col>12</xdr:col>
      <xdr:colOff>173096</xdr:colOff>
      <xdr:row>4</xdr:row>
      <xdr:rowOff>151326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B9A8E9C-41FB-4603-ACC2-51B89CA40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5182735" y="371978"/>
          <a:ext cx="1125711" cy="7794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B7FA7202-B125-4733-A934-0B8DCC3A1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CE5351-86DF-4F6F-B8C2-BF499436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2554381"/>
          <a:ext cx="1501589" cy="1874183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33199AEC-F30C-494E-8912-44FD53C7F5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1248896"/>
          <a:ext cx="2529854" cy="365934"/>
        </a:xfrm>
        <a:prstGeom prst="rect">
          <a:avLst/>
        </a:prstGeom>
      </xdr:spPr>
    </xdr:pic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SO-CFD/UG_HKT_Inkoop-UNIT/70-INKOOP-ICT/702-PERSOONLIJK/Kees%20Jongejan/aa%20Onderhanden%20werk/AB%20IUC%2023-003%20SOAR/Prijzenformulier/voorbeeld%20ITSM%20Bijlage%20VIII%20Prijzenformulier%201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nvatting"/>
      <sheetName val="ITSM versus best practices"/>
      <sheetName val="Dimensionering"/>
      <sheetName val="1a Gebr.recht On-Prem. (1-13)"/>
      <sheetName val="1b Gebr. recht - Cloud (1-21)"/>
      <sheetName val="1c Gebr.recht - Cloud (22-34)"/>
      <sheetName val="2. Diensten Beheer"/>
      <sheetName val="3 Additionele Diensten"/>
      <sheetName val="EMVI-Grafiek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R196"/>
  <sheetViews>
    <sheetView showGridLines="0" showZeros="0" tabSelected="1" zoomScaleNormal="100" workbookViewId="0">
      <selection activeCell="I10" sqref="I10"/>
    </sheetView>
  </sheetViews>
  <sheetFormatPr defaultColWidth="0" defaultRowHeight="0" customHeight="1" zeroHeight="1" x14ac:dyDescent="0.25"/>
  <cols>
    <col min="1" max="1" width="3.7109375" style="154" customWidth="1"/>
    <col min="2" max="2" width="18.85546875" style="355" customWidth="1"/>
    <col min="3" max="3" width="33.42578125" style="355" customWidth="1"/>
    <col min="4" max="4" width="18.85546875" style="356" customWidth="1"/>
    <col min="5" max="5" width="5.85546875" style="357" customWidth="1"/>
    <col min="6" max="6" width="15.7109375" style="335" customWidth="1"/>
    <col min="7" max="7" width="9.7109375" style="335" customWidth="1"/>
    <col min="8" max="15" width="15.7109375" style="335" customWidth="1"/>
    <col min="16" max="16" width="15.85546875" style="154" customWidth="1"/>
    <col min="17" max="17" width="17.7109375" style="154" customWidth="1"/>
    <col min="18" max="18" width="66.140625" style="154" hidden="1" customWidth="1"/>
    <col min="19" max="16384" width="9.140625" style="154" hidden="1"/>
  </cols>
  <sheetData>
    <row r="1" spans="1:18" s="303" customFormat="1" ht="15.95" customHeight="1" x14ac:dyDescent="0.25">
      <c r="B1" s="304"/>
      <c r="C1" s="304"/>
      <c r="D1" s="305"/>
      <c r="E1" s="304"/>
      <c r="F1" s="306"/>
      <c r="G1" s="306"/>
      <c r="H1" s="306"/>
      <c r="I1" s="306"/>
      <c r="J1" s="306"/>
      <c r="K1" s="306"/>
      <c r="L1" s="306"/>
      <c r="M1" s="306"/>
      <c r="N1" s="306"/>
      <c r="O1" s="306"/>
    </row>
    <row r="2" spans="1:18" s="307" customFormat="1" ht="24" customHeight="1" x14ac:dyDescent="0.25">
      <c r="B2" s="308" t="s">
        <v>0</v>
      </c>
      <c r="C2" s="21"/>
      <c r="D2" s="309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</row>
    <row r="3" spans="1:18" s="307" customFormat="1" ht="20.100000000000001" customHeight="1" x14ac:dyDescent="0.25">
      <c r="B3" s="150" t="s">
        <v>26</v>
      </c>
      <c r="C3" s="21"/>
      <c r="D3" s="309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58" t="s">
        <v>165</v>
      </c>
      <c r="P3" s="310"/>
    </row>
    <row r="4" spans="1:18" s="307" customFormat="1" ht="20.100000000000001" customHeight="1" x14ac:dyDescent="0.25">
      <c r="B4" s="311" t="s">
        <v>44</v>
      </c>
      <c r="C4" s="21"/>
      <c r="D4" s="309"/>
      <c r="E4" s="310"/>
      <c r="F4" s="310"/>
      <c r="G4" s="310"/>
      <c r="H4" s="310"/>
      <c r="I4" s="310"/>
      <c r="J4" s="363"/>
      <c r="K4" s="363"/>
      <c r="L4" s="310"/>
      <c r="M4" s="310"/>
      <c r="N4" s="310"/>
      <c r="O4" s="310"/>
      <c r="P4" s="310"/>
    </row>
    <row r="5" spans="1:18" s="307" customFormat="1" ht="15.95" customHeight="1" x14ac:dyDescent="0.25">
      <c r="B5" s="312" t="s">
        <v>27</v>
      </c>
      <c r="C5" s="21"/>
      <c r="D5" s="13" t="s">
        <v>24</v>
      </c>
      <c r="E5" s="365"/>
      <c r="F5" s="366"/>
      <c r="G5" s="366"/>
      <c r="H5" s="366"/>
      <c r="I5" s="367"/>
      <c r="J5" s="363"/>
      <c r="K5" s="363"/>
      <c r="L5" s="310"/>
      <c r="M5" s="310"/>
      <c r="N5" s="310"/>
      <c r="O5" s="310"/>
      <c r="P5" s="310"/>
    </row>
    <row r="6" spans="1:18" s="307" customFormat="1" ht="15.95" customHeight="1" x14ac:dyDescent="0.25">
      <c r="B6" s="312" t="s">
        <v>28</v>
      </c>
      <c r="C6" s="21"/>
      <c r="D6" s="309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</row>
    <row r="7" spans="1:18" ht="15" customHeight="1" thickBot="1" x14ac:dyDescent="0.3">
      <c r="B7" s="313"/>
      <c r="C7" s="313"/>
      <c r="D7" s="314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</row>
    <row r="8" spans="1:18" ht="15" customHeight="1" x14ac:dyDescent="0.25">
      <c r="B8" s="316"/>
      <c r="C8" s="316"/>
      <c r="D8" s="317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</row>
    <row r="9" spans="1:18" ht="25.5" customHeight="1" x14ac:dyDescent="0.25">
      <c r="B9" s="362" t="s">
        <v>158</v>
      </c>
      <c r="C9" s="362"/>
      <c r="D9" s="368" t="s">
        <v>159</v>
      </c>
      <c r="E9" s="369"/>
      <c r="F9" s="369"/>
      <c r="G9" s="370"/>
      <c r="H9" s="318"/>
      <c r="I9" s="318"/>
      <c r="J9" s="318"/>
      <c r="K9" s="318"/>
      <c r="L9" s="318"/>
      <c r="M9" s="318"/>
      <c r="N9" s="318"/>
      <c r="O9" s="318"/>
      <c r="P9" s="318"/>
      <c r="R9" s="319" t="s">
        <v>159</v>
      </c>
    </row>
    <row r="10" spans="1:18" ht="15" customHeight="1" x14ac:dyDescent="0.25">
      <c r="B10" s="316"/>
      <c r="C10" s="320"/>
      <c r="D10" s="321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R10" s="319" t="s">
        <v>160</v>
      </c>
    </row>
    <row r="11" spans="1:18" ht="15" customHeight="1" x14ac:dyDescent="0.25">
      <c r="B11" s="322"/>
      <c r="C11" s="323"/>
      <c r="D11" s="324"/>
      <c r="E11" s="325"/>
      <c r="F11" s="326"/>
      <c r="G11" s="327"/>
      <c r="H11" s="328"/>
      <c r="I11" s="364"/>
      <c r="J11" s="364"/>
      <c r="K11" s="364"/>
      <c r="L11" s="364"/>
      <c r="M11" s="364"/>
      <c r="N11" s="329"/>
      <c r="O11" s="329"/>
      <c r="P11" s="173"/>
      <c r="R11" s="319" t="s">
        <v>161</v>
      </c>
    </row>
    <row r="12" spans="1:18" s="330" customFormat="1" ht="15.75" x14ac:dyDescent="0.25">
      <c r="B12" s="173" t="s">
        <v>45</v>
      </c>
      <c r="C12" s="173"/>
      <c r="D12" s="173"/>
      <c r="E12" s="325"/>
      <c r="F12" s="331" t="s">
        <v>1</v>
      </c>
      <c r="G12" s="327"/>
      <c r="H12" s="331" t="s">
        <v>2</v>
      </c>
      <c r="I12" s="331" t="s">
        <v>3</v>
      </c>
      <c r="J12" s="331" t="s">
        <v>4</v>
      </c>
      <c r="K12" s="331" t="s">
        <v>5</v>
      </c>
      <c r="L12" s="331" t="s">
        <v>6</v>
      </c>
      <c r="M12" s="331" t="s">
        <v>8</v>
      </c>
      <c r="N12" s="331" t="s">
        <v>29</v>
      </c>
      <c r="O12" s="331" t="s">
        <v>30</v>
      </c>
      <c r="P12" s="331" t="s">
        <v>31</v>
      </c>
      <c r="R12" s="319" t="s">
        <v>162</v>
      </c>
    </row>
    <row r="13" spans="1:18" ht="15" customHeight="1" x14ac:dyDescent="0.25">
      <c r="B13" s="322"/>
      <c r="C13" s="323"/>
      <c r="D13" s="324"/>
      <c r="E13" s="325"/>
      <c r="F13" s="325"/>
      <c r="G13" s="327"/>
      <c r="H13" s="323"/>
      <c r="I13" s="323"/>
      <c r="J13" s="323"/>
      <c r="K13" s="323"/>
      <c r="L13" s="323"/>
      <c r="M13" s="323"/>
      <c r="N13" s="323"/>
      <c r="O13" s="323"/>
      <c r="P13" s="173"/>
      <c r="R13" s="319" t="s">
        <v>163</v>
      </c>
    </row>
    <row r="14" spans="1:18" ht="15" x14ac:dyDescent="0.25">
      <c r="B14" s="362" t="str">
        <f>'Huurlicenties 1'!B10</f>
        <v>SOC gebruikers t.b.v Productie omgeving</v>
      </c>
      <c r="C14" s="362"/>
      <c r="D14" s="332">
        <f>'Huurlicenties 1'!C52</f>
        <v>0</v>
      </c>
      <c r="E14" s="325"/>
      <c r="F14" s="333">
        <f>'Huurlicenties 1'!C47</f>
        <v>0</v>
      </c>
      <c r="G14" s="327"/>
      <c r="H14" s="333">
        <f>'Huurlicenties 1'!D47</f>
        <v>0</v>
      </c>
      <c r="I14" s="333">
        <f>'Huurlicenties 1'!E47</f>
        <v>0</v>
      </c>
      <c r="J14" s="333">
        <f>'Huurlicenties 1'!F47</f>
        <v>0</v>
      </c>
      <c r="K14" s="333">
        <f>'Huurlicenties 1'!G47</f>
        <v>0</v>
      </c>
      <c r="L14" s="333">
        <f>'Huurlicenties 1'!H47</f>
        <v>0</v>
      </c>
      <c r="M14" s="333">
        <f>'Huurlicenties 1'!I47</f>
        <v>0</v>
      </c>
      <c r="N14" s="333">
        <f>'Huurlicenties 1'!J47</f>
        <v>0</v>
      </c>
      <c r="O14" s="333">
        <f>'Huurlicenties 1'!K47</f>
        <v>0</v>
      </c>
      <c r="P14" s="333">
        <f>'Huurlicenties 1'!L47</f>
        <v>0</v>
      </c>
    </row>
    <row r="15" spans="1:18" ht="15" x14ac:dyDescent="0.25">
      <c r="B15" s="323"/>
      <c r="C15" s="323"/>
      <c r="D15" s="323"/>
      <c r="E15" s="325"/>
      <c r="F15" s="325"/>
      <c r="G15" s="327"/>
      <c r="H15" s="323"/>
      <c r="I15" s="323"/>
      <c r="J15" s="323"/>
      <c r="K15" s="323"/>
      <c r="L15" s="323"/>
      <c r="M15" s="334"/>
      <c r="N15" s="323"/>
      <c r="O15" s="323"/>
      <c r="P15" s="173"/>
    </row>
    <row r="16" spans="1:18" s="335" customFormat="1" ht="28.5" customHeight="1" x14ac:dyDescent="0.25">
      <c r="A16" s="154"/>
      <c r="B16" s="361" t="str">
        <f>'Huurlicenties 1'!B11</f>
        <v xml:space="preserve">SOC gebruikes t.b.v. Ontwikkel-, Test- en Acceptatie (OTA) omgeving </v>
      </c>
      <c r="C16" s="361"/>
      <c r="D16" s="332">
        <f>'Huurlicenties 1'!C82</f>
        <v>0</v>
      </c>
      <c r="E16" s="325"/>
      <c r="F16" s="333">
        <f>'Huurlicenties 1'!C77</f>
        <v>0</v>
      </c>
      <c r="G16" s="327"/>
      <c r="H16" s="333">
        <f>'Huurlicenties 1'!D77</f>
        <v>0</v>
      </c>
      <c r="I16" s="333">
        <f>'Huurlicenties 1'!E77</f>
        <v>0</v>
      </c>
      <c r="J16" s="333">
        <f>'Huurlicenties 1'!F77</f>
        <v>0</v>
      </c>
      <c r="K16" s="333">
        <f>'Huurlicenties 1'!G77</f>
        <v>0</v>
      </c>
      <c r="L16" s="333">
        <f>'Huurlicenties 1'!H77</f>
        <v>0</v>
      </c>
      <c r="M16" s="333">
        <f>'Huurlicenties 1'!I77</f>
        <v>0</v>
      </c>
      <c r="N16" s="333">
        <f>'Huurlicenties 1'!J77</f>
        <v>0</v>
      </c>
      <c r="O16" s="333">
        <f>'Huurlicenties 1'!K77</f>
        <v>0</v>
      </c>
      <c r="P16" s="333">
        <f>'Huurlicenties 1'!L77</f>
        <v>0</v>
      </c>
    </row>
    <row r="17" spans="1:16" s="335" customFormat="1" ht="15" x14ac:dyDescent="0.25">
      <c r="A17" s="154"/>
      <c r="B17" s="336"/>
      <c r="C17" s="336"/>
      <c r="D17" s="336"/>
      <c r="E17" s="325"/>
      <c r="F17" s="325"/>
      <c r="G17" s="327"/>
      <c r="H17" s="336"/>
      <c r="I17" s="323"/>
      <c r="J17" s="323"/>
      <c r="K17" s="323"/>
      <c r="L17" s="323"/>
      <c r="M17" s="323"/>
      <c r="N17" s="323"/>
      <c r="O17" s="334"/>
      <c r="P17" s="337"/>
    </row>
    <row r="18" spans="1:16" s="335" customFormat="1" ht="33" customHeight="1" x14ac:dyDescent="0.25">
      <c r="A18" s="154"/>
      <c r="B18" s="361" t="str">
        <f>'Huurlicenties 2'!B10</f>
        <v>SOC gebruikers t.b.v. Productie omgeving met alleen betrekking op Playbooks</v>
      </c>
      <c r="C18" s="361"/>
      <c r="D18" s="332">
        <f>'Huurlicenties 2'!C52</f>
        <v>0</v>
      </c>
      <c r="E18" s="325"/>
      <c r="F18" s="333">
        <f>'Huurlicenties 2'!C47</f>
        <v>0</v>
      </c>
      <c r="G18" s="327"/>
      <c r="H18" s="333">
        <f>'Huurlicenties 2'!D47</f>
        <v>0</v>
      </c>
      <c r="I18" s="333">
        <f>'Huurlicenties 2'!E47</f>
        <v>0</v>
      </c>
      <c r="J18" s="333">
        <f>'Huurlicenties 2'!F47</f>
        <v>0</v>
      </c>
      <c r="K18" s="333">
        <f>'Huurlicenties 2'!G47</f>
        <v>0</v>
      </c>
      <c r="L18" s="333">
        <f>'Huurlicenties 2'!H47</f>
        <v>0</v>
      </c>
      <c r="M18" s="333">
        <f>'Huurlicenties 2'!I47</f>
        <v>0</v>
      </c>
      <c r="N18" s="333">
        <f>'Huurlicenties 2'!J47</f>
        <v>0</v>
      </c>
      <c r="O18" s="333">
        <f>'Huurlicenties 2'!K47</f>
        <v>0</v>
      </c>
      <c r="P18" s="333">
        <f>'Huurlicenties 2'!L47</f>
        <v>0</v>
      </c>
    </row>
    <row r="19" spans="1:16" s="335" customFormat="1" ht="15" customHeight="1" x14ac:dyDescent="0.25">
      <c r="A19" s="154"/>
      <c r="B19" s="338"/>
      <c r="C19" s="323"/>
      <c r="D19" s="324"/>
      <c r="E19" s="325"/>
      <c r="F19" s="325"/>
      <c r="G19" s="327"/>
      <c r="H19" s="336"/>
      <c r="I19" s="323"/>
      <c r="J19" s="323"/>
      <c r="K19" s="323"/>
      <c r="L19" s="323"/>
      <c r="M19" s="323"/>
      <c r="N19" s="323"/>
      <c r="O19" s="323"/>
      <c r="P19" s="337"/>
    </row>
    <row r="20" spans="1:16" s="335" customFormat="1" ht="45" customHeight="1" x14ac:dyDescent="0.25">
      <c r="A20" s="154"/>
      <c r="B20" s="361" t="str">
        <f>'Huurlicenties 2'!B11</f>
        <v>SOC gebruikes t.b.v. Ontwikkel-, Test- en Acceptatie (OTA) omgeving met alleen betrekking op Playbooks</v>
      </c>
      <c r="C20" s="361"/>
      <c r="D20" s="332">
        <f>'Huurlicenties 2'!C82</f>
        <v>0</v>
      </c>
      <c r="E20" s="325"/>
      <c r="F20" s="333">
        <f>'Huurlicenties 2'!C77</f>
        <v>0</v>
      </c>
      <c r="G20" s="327"/>
      <c r="H20" s="333">
        <f>'Huurlicenties 2'!D77</f>
        <v>0</v>
      </c>
      <c r="I20" s="333">
        <f>'Huurlicenties 2'!E77</f>
        <v>0</v>
      </c>
      <c r="J20" s="333">
        <f>'Huurlicenties 2'!F77</f>
        <v>0</v>
      </c>
      <c r="K20" s="333">
        <f>'Huurlicenties 2'!G77</f>
        <v>0</v>
      </c>
      <c r="L20" s="333">
        <f>'Huurlicenties 2'!H77</f>
        <v>0</v>
      </c>
      <c r="M20" s="333">
        <f>'Huurlicenties 2'!I77</f>
        <v>0</v>
      </c>
      <c r="N20" s="333">
        <f>'Huurlicenties 2'!J77</f>
        <v>0</v>
      </c>
      <c r="O20" s="333">
        <f>'Huurlicenties 2'!K77</f>
        <v>0</v>
      </c>
      <c r="P20" s="333">
        <f>'Huurlicenties 2'!L77</f>
        <v>0</v>
      </c>
    </row>
    <row r="21" spans="1:16" s="335" customFormat="1" ht="15" x14ac:dyDescent="0.25">
      <c r="A21" s="154"/>
      <c r="B21" s="154"/>
      <c r="C21" s="154"/>
      <c r="D21" s="154"/>
      <c r="E21" s="325"/>
      <c r="F21" s="325"/>
      <c r="G21" s="325"/>
      <c r="H21" s="154"/>
      <c r="I21" s="154"/>
      <c r="J21" s="154"/>
      <c r="K21" s="154"/>
      <c r="L21" s="154"/>
      <c r="M21" s="154"/>
      <c r="N21" s="154"/>
      <c r="O21" s="154"/>
      <c r="P21" s="154"/>
    </row>
    <row r="22" spans="1:16" s="335" customFormat="1" ht="15" x14ac:dyDescent="0.25">
      <c r="A22" s="154"/>
      <c r="B22" s="339"/>
      <c r="C22" s="340"/>
      <c r="D22" s="324"/>
      <c r="E22" s="154"/>
      <c r="F22" s="154"/>
      <c r="G22" s="154"/>
      <c r="H22" s="341"/>
      <c r="I22" s="341"/>
      <c r="J22" s="341"/>
      <c r="K22" s="341"/>
      <c r="L22" s="341"/>
      <c r="M22" s="341"/>
      <c r="N22" s="341"/>
      <c r="O22" s="341"/>
      <c r="P22" s="337"/>
    </row>
    <row r="23" spans="1:16" s="335" customFormat="1" ht="15" x14ac:dyDescent="0.25">
      <c r="A23" s="154"/>
      <c r="B23" s="362" t="s">
        <v>46</v>
      </c>
      <c r="C23" s="362"/>
      <c r="D23" s="332">
        <f>SUM(F23:P23)</f>
        <v>0</v>
      </c>
      <c r="E23" s="154"/>
      <c r="F23" s="333">
        <f>'Additionele Diensten'!D17</f>
        <v>0</v>
      </c>
      <c r="G23" s="154"/>
      <c r="H23" s="333">
        <f>'Additionele Diensten'!E17</f>
        <v>0</v>
      </c>
      <c r="I23" s="333">
        <f>'Additionele Diensten'!F17</f>
        <v>0</v>
      </c>
      <c r="J23" s="333">
        <f>'Additionele Diensten'!G17</f>
        <v>0</v>
      </c>
      <c r="K23" s="333">
        <f>'Additionele Diensten'!H17</f>
        <v>0</v>
      </c>
      <c r="L23" s="333">
        <f>'Additionele Diensten'!I17</f>
        <v>0</v>
      </c>
      <c r="M23" s="333">
        <f>'Additionele Diensten'!J17</f>
        <v>0</v>
      </c>
      <c r="N23" s="333">
        <f>'Additionele Diensten'!K17</f>
        <v>0</v>
      </c>
      <c r="O23" s="333">
        <f>'Additionele Diensten'!L17</f>
        <v>0</v>
      </c>
      <c r="P23" s="333">
        <f>'Additionele Diensten'!M17</f>
        <v>0</v>
      </c>
    </row>
    <row r="24" spans="1:16" s="335" customFormat="1" ht="12.75" x14ac:dyDescent="0.25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16" s="335" customFormat="1" ht="15" x14ac:dyDescent="0.25">
      <c r="A25" s="154"/>
      <c r="B25" s="362" t="s">
        <v>23</v>
      </c>
      <c r="C25" s="362"/>
      <c r="D25" s="332">
        <f>'Additionele Diensten'!H29</f>
        <v>0</v>
      </c>
      <c r="E25" s="154"/>
      <c r="F25" s="333">
        <f>'Additionele Diensten'!H29</f>
        <v>0</v>
      </c>
      <c r="G25" s="336"/>
      <c r="H25" s="342"/>
      <c r="I25" s="342"/>
      <c r="J25" s="342"/>
      <c r="K25" s="342"/>
      <c r="L25" s="342"/>
      <c r="M25" s="343"/>
      <c r="N25" s="343"/>
      <c r="O25" s="343"/>
      <c r="P25" s="337"/>
    </row>
    <row r="26" spans="1:16" s="335" customFormat="1" ht="15" customHeight="1" x14ac:dyDescent="0.25">
      <c r="A26" s="154"/>
      <c r="B26" s="344"/>
      <c r="C26" s="340"/>
      <c r="D26" s="324"/>
      <c r="E26" s="336"/>
      <c r="F26" s="336"/>
      <c r="G26" s="336"/>
      <c r="H26" s="336"/>
      <c r="I26" s="323"/>
      <c r="J26" s="323"/>
      <c r="K26" s="323"/>
      <c r="L26" s="323"/>
      <c r="M26" s="343"/>
      <c r="N26" s="343"/>
      <c r="O26" s="343"/>
      <c r="P26" s="337"/>
    </row>
    <row r="27" spans="1:16" s="335" customFormat="1" ht="15" x14ac:dyDescent="0.25">
      <c r="A27" s="154"/>
      <c r="B27" s="360"/>
      <c r="C27" s="360"/>
      <c r="D27" s="324"/>
      <c r="E27" s="323"/>
      <c r="F27" s="323"/>
      <c r="G27" s="323"/>
      <c r="H27" s="323"/>
      <c r="I27" s="323"/>
      <c r="J27" s="323"/>
      <c r="K27" s="323"/>
      <c r="L27" s="323"/>
      <c r="M27" s="343"/>
      <c r="N27" s="343"/>
      <c r="O27" s="343"/>
      <c r="P27" s="337"/>
    </row>
    <row r="28" spans="1:16" s="335" customFormat="1" ht="15" x14ac:dyDescent="0.25">
      <c r="A28" s="154"/>
      <c r="B28" s="362" t="s">
        <v>10</v>
      </c>
      <c r="C28" s="362"/>
      <c r="D28" s="332">
        <f>SUM(D14:D27)</f>
        <v>0</v>
      </c>
      <c r="E28" s="323"/>
      <c r="F28" s="336"/>
      <c r="G28" s="336"/>
      <c r="H28" s="336"/>
      <c r="I28" s="323"/>
      <c r="J28" s="323"/>
      <c r="K28" s="323"/>
      <c r="L28" s="323"/>
      <c r="M28" s="343"/>
      <c r="N28" s="343"/>
      <c r="O28" s="343"/>
      <c r="P28" s="337"/>
    </row>
    <row r="29" spans="1:16" s="335" customFormat="1" ht="15" x14ac:dyDescent="0.25">
      <c r="A29" s="154"/>
      <c r="B29" s="359"/>
      <c r="C29" s="359"/>
      <c r="D29" s="345"/>
      <c r="E29" s="322"/>
      <c r="F29" s="343"/>
      <c r="G29" s="343"/>
      <c r="H29" s="343"/>
      <c r="I29" s="343"/>
      <c r="J29" s="343"/>
      <c r="K29" s="346"/>
      <c r="L29" s="323"/>
      <c r="M29" s="343"/>
      <c r="N29" s="343"/>
      <c r="O29" s="343"/>
      <c r="P29" s="337"/>
    </row>
    <row r="30" spans="1:16" s="335" customFormat="1" ht="15" x14ac:dyDescent="0.25">
      <c r="A30" s="154"/>
      <c r="B30" s="154"/>
      <c r="C30" s="154"/>
      <c r="D30" s="154"/>
      <c r="E30" s="322"/>
      <c r="F30" s="343"/>
      <c r="G30" s="343"/>
      <c r="H30" s="343"/>
      <c r="I30" s="343"/>
      <c r="J30" s="343"/>
      <c r="K30" s="346"/>
      <c r="L30" s="323"/>
      <c r="M30" s="343"/>
      <c r="N30" s="343"/>
      <c r="O30" s="343"/>
      <c r="P30" s="337"/>
    </row>
    <row r="31" spans="1:16" s="335" customFormat="1" ht="15" x14ac:dyDescent="0.25">
      <c r="A31" s="154"/>
      <c r="B31" s="347" t="s">
        <v>52</v>
      </c>
      <c r="C31" s="347"/>
      <c r="D31" s="348"/>
      <c r="E31" s="154"/>
      <c r="F31" s="343"/>
      <c r="G31" s="343"/>
      <c r="H31" s="343"/>
      <c r="I31" s="343"/>
      <c r="J31" s="343"/>
      <c r="K31" s="346"/>
      <c r="L31" s="323"/>
      <c r="M31" s="343"/>
      <c r="N31" s="343"/>
      <c r="O31" s="343"/>
      <c r="P31" s="337"/>
    </row>
    <row r="32" spans="1:16" s="335" customFormat="1" ht="15" x14ac:dyDescent="0.25">
      <c r="A32" s="154"/>
      <c r="B32" s="154"/>
      <c r="C32" s="154"/>
      <c r="D32" s="154"/>
      <c r="E32" s="154"/>
      <c r="F32" s="343"/>
      <c r="G32" s="343"/>
      <c r="H32" s="343"/>
      <c r="I32" s="343"/>
      <c r="J32" s="343"/>
      <c r="K32" s="346"/>
      <c r="L32" s="323"/>
      <c r="M32" s="343"/>
      <c r="N32" s="343"/>
      <c r="O32" s="343"/>
      <c r="P32" s="337"/>
    </row>
    <row r="33" spans="1:16" s="335" customFormat="1" ht="15" x14ac:dyDescent="0.25">
      <c r="A33" s="154"/>
      <c r="B33" s="154"/>
      <c r="C33" s="154"/>
      <c r="D33" s="154"/>
      <c r="E33" s="322"/>
      <c r="F33" s="343"/>
      <c r="G33" s="343"/>
      <c r="H33" s="343"/>
      <c r="I33" s="343"/>
      <c r="J33" s="343"/>
      <c r="K33" s="346"/>
      <c r="L33" s="323"/>
      <c r="M33" s="343"/>
      <c r="N33" s="343"/>
      <c r="O33" s="343"/>
      <c r="P33" s="337"/>
    </row>
    <row r="34" spans="1:16" s="335" customFormat="1" ht="15" x14ac:dyDescent="0.25">
      <c r="A34" s="154"/>
      <c r="B34" s="154"/>
      <c r="C34" s="154"/>
      <c r="D34" s="154"/>
      <c r="E34" s="322"/>
      <c r="F34" s="343"/>
      <c r="G34" s="343"/>
      <c r="H34" s="343"/>
      <c r="I34" s="343"/>
      <c r="J34" s="343"/>
      <c r="K34" s="346"/>
      <c r="L34" s="323"/>
      <c r="M34" s="343"/>
      <c r="N34" s="343"/>
      <c r="O34" s="343"/>
      <c r="P34" s="337"/>
    </row>
    <row r="35" spans="1:16" s="335" customFormat="1" ht="15" x14ac:dyDescent="0.25">
      <c r="A35" s="154"/>
      <c r="B35" s="154"/>
      <c r="C35" s="154"/>
      <c r="D35" s="154"/>
      <c r="E35" s="322"/>
      <c r="F35" s="343"/>
      <c r="G35" s="343"/>
      <c r="H35" s="343"/>
      <c r="I35" s="343"/>
      <c r="J35" s="343"/>
      <c r="K35" s="346"/>
      <c r="L35" s="323"/>
      <c r="M35" s="343"/>
      <c r="N35" s="343"/>
      <c r="O35" s="343"/>
      <c r="P35" s="337"/>
    </row>
    <row r="36" spans="1:16" s="335" customFormat="1" ht="15" customHeight="1" thickBot="1" x14ac:dyDescent="0.3">
      <c r="A36" s="154"/>
      <c r="B36" s="313"/>
      <c r="C36" s="313"/>
      <c r="D36" s="314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</row>
    <row r="37" spans="1:16" s="335" customFormat="1" ht="15" customHeight="1" x14ac:dyDescent="0.25">
      <c r="A37" s="154"/>
      <c r="B37" s="316"/>
      <c r="C37" s="316"/>
      <c r="D37" s="317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</row>
    <row r="38" spans="1:16" s="335" customFormat="1" ht="12.75" x14ac:dyDescent="0.25">
      <c r="A38" s="154"/>
      <c r="B38" s="316"/>
      <c r="C38" s="320"/>
      <c r="D38" s="321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</row>
    <row r="39" spans="1:16" s="335" customFormat="1" ht="15" hidden="1" customHeight="1" x14ac:dyDescent="0.25">
      <c r="A39" s="154"/>
      <c r="B39" s="316"/>
      <c r="C39" s="316"/>
      <c r="D39" s="317"/>
      <c r="E39" s="318"/>
    </row>
    <row r="40" spans="1:16" s="335" customFormat="1" ht="12.75" hidden="1" x14ac:dyDescent="0.25">
      <c r="A40" s="154"/>
      <c r="B40" s="316"/>
      <c r="C40" s="316"/>
      <c r="D40" s="317"/>
      <c r="E40" s="318"/>
    </row>
    <row r="41" spans="1:16" s="335" customFormat="1" ht="15" hidden="1" customHeight="1" x14ac:dyDescent="0.25">
      <c r="A41" s="154"/>
      <c r="B41" s="316"/>
      <c r="C41" s="316"/>
      <c r="D41" s="317"/>
      <c r="E41" s="318"/>
    </row>
    <row r="42" spans="1:16" s="335" customFormat="1" ht="15" hidden="1" customHeight="1" x14ac:dyDescent="0.25">
      <c r="A42" s="154"/>
      <c r="B42" s="316"/>
      <c r="C42" s="316"/>
      <c r="D42" s="317"/>
      <c r="E42" s="318"/>
    </row>
    <row r="43" spans="1:16" s="335" customFormat="1" ht="15" hidden="1" customHeight="1" x14ac:dyDescent="0.25">
      <c r="A43" s="154"/>
      <c r="B43" s="316"/>
      <c r="C43" s="316"/>
      <c r="D43" s="317"/>
      <c r="E43" s="318"/>
    </row>
    <row r="44" spans="1:16" s="335" customFormat="1" ht="15" hidden="1" customHeight="1" x14ac:dyDescent="0.25">
      <c r="A44" s="154"/>
      <c r="B44" s="316"/>
      <c r="C44" s="316"/>
      <c r="D44" s="317"/>
      <c r="E44" s="318"/>
    </row>
    <row r="45" spans="1:16" s="335" customFormat="1" ht="15" hidden="1" customHeight="1" x14ac:dyDescent="0.25">
      <c r="A45" s="154"/>
      <c r="B45" s="316"/>
      <c r="C45" s="316"/>
      <c r="D45" s="317"/>
      <c r="E45" s="318"/>
    </row>
    <row r="46" spans="1:16" s="335" customFormat="1" ht="15" hidden="1" customHeight="1" x14ac:dyDescent="0.25">
      <c r="A46" s="154"/>
      <c r="B46" s="316"/>
      <c r="C46" s="316"/>
      <c r="D46" s="317"/>
      <c r="E46" s="318"/>
    </row>
    <row r="47" spans="1:16" s="335" customFormat="1" ht="15" hidden="1" customHeight="1" x14ac:dyDescent="0.25">
      <c r="A47" s="154"/>
      <c r="B47" s="316"/>
      <c r="C47" s="316"/>
      <c r="D47" s="317"/>
      <c r="E47" s="318"/>
    </row>
    <row r="48" spans="1:16" s="335" customFormat="1" ht="15" hidden="1" customHeight="1" x14ac:dyDescent="0.25">
      <c r="A48" s="154"/>
      <c r="B48" s="316"/>
      <c r="C48" s="316"/>
      <c r="D48" s="317"/>
      <c r="E48" s="318"/>
    </row>
    <row r="49" spans="1:12" s="335" customFormat="1" ht="15" hidden="1" customHeight="1" x14ac:dyDescent="0.25">
      <c r="A49" s="154"/>
      <c r="B49" s="316"/>
      <c r="C49" s="316"/>
      <c r="D49" s="317"/>
      <c r="E49" s="318"/>
    </row>
    <row r="50" spans="1:12" s="335" customFormat="1" ht="12.75" hidden="1" x14ac:dyDescent="0.25">
      <c r="A50" s="154"/>
      <c r="B50" s="316"/>
      <c r="C50" s="316"/>
      <c r="D50" s="317"/>
      <c r="E50" s="318"/>
    </row>
    <row r="51" spans="1:12" s="335" customFormat="1" ht="15" hidden="1" customHeight="1" x14ac:dyDescent="0.25">
      <c r="A51" s="154"/>
      <c r="B51" s="316"/>
      <c r="C51" s="316"/>
      <c r="D51" s="317"/>
      <c r="E51" s="318"/>
    </row>
    <row r="52" spans="1:12" s="335" customFormat="1" ht="15" hidden="1" customHeight="1" x14ac:dyDescent="0.25">
      <c r="A52" s="154"/>
      <c r="B52" s="316"/>
      <c r="C52" s="316"/>
      <c r="D52" s="317"/>
      <c r="E52" s="318"/>
    </row>
    <row r="53" spans="1:12" s="335" customFormat="1" ht="15" hidden="1" customHeight="1" x14ac:dyDescent="0.25">
      <c r="A53" s="154"/>
      <c r="B53" s="316"/>
      <c r="C53" s="316"/>
      <c r="D53" s="317"/>
      <c r="E53" s="318"/>
    </row>
    <row r="54" spans="1:12" s="335" customFormat="1" ht="15" hidden="1" customHeight="1" x14ac:dyDescent="0.25">
      <c r="A54" s="154"/>
      <c r="B54" s="316"/>
      <c r="C54" s="316"/>
      <c r="D54" s="317"/>
      <c r="E54" s="318"/>
    </row>
    <row r="55" spans="1:12" s="335" customFormat="1" ht="15" hidden="1" customHeight="1" x14ac:dyDescent="0.25">
      <c r="A55" s="154"/>
      <c r="B55" s="316"/>
      <c r="C55" s="316"/>
      <c r="D55" s="317"/>
      <c r="E55" s="318"/>
    </row>
    <row r="56" spans="1:12" s="335" customFormat="1" ht="15" hidden="1" customHeight="1" x14ac:dyDescent="0.25">
      <c r="A56" s="154"/>
      <c r="B56" s="316"/>
      <c r="C56" s="316"/>
      <c r="D56" s="317"/>
      <c r="E56" s="318"/>
    </row>
    <row r="57" spans="1:12" s="335" customFormat="1" ht="15" hidden="1" customHeight="1" x14ac:dyDescent="0.25">
      <c r="A57" s="154"/>
      <c r="B57" s="316"/>
      <c r="C57" s="316"/>
      <c r="D57" s="317"/>
      <c r="E57" s="318"/>
    </row>
    <row r="58" spans="1:12" s="335" customFormat="1" ht="15" hidden="1" customHeight="1" x14ac:dyDescent="0.25">
      <c r="A58" s="154"/>
      <c r="B58" s="316"/>
      <c r="C58" s="316"/>
      <c r="D58" s="317"/>
      <c r="E58" s="318"/>
    </row>
    <row r="59" spans="1:12" s="335" customFormat="1" ht="15" hidden="1" customHeight="1" x14ac:dyDescent="0.25">
      <c r="A59" s="154"/>
      <c r="B59" s="316"/>
      <c r="C59" s="316"/>
      <c r="D59" s="317"/>
      <c r="E59" s="318"/>
      <c r="L59" s="344"/>
    </row>
    <row r="60" spans="1:12" s="335" customFormat="1" ht="15" hidden="1" customHeight="1" x14ac:dyDescent="0.25">
      <c r="A60" s="154"/>
      <c r="B60" s="316"/>
      <c r="C60" s="316"/>
      <c r="D60" s="317"/>
      <c r="E60" s="318"/>
      <c r="L60" s="344"/>
    </row>
    <row r="61" spans="1:12" s="335" customFormat="1" ht="15" hidden="1" customHeight="1" x14ac:dyDescent="0.25">
      <c r="A61" s="154"/>
      <c r="B61" s="316"/>
      <c r="C61" s="316"/>
      <c r="D61" s="317"/>
      <c r="E61" s="318"/>
      <c r="L61" s="344"/>
    </row>
    <row r="62" spans="1:12" s="335" customFormat="1" ht="15" hidden="1" customHeight="1" x14ac:dyDescent="0.25">
      <c r="A62" s="154"/>
      <c r="B62" s="316"/>
      <c r="C62" s="316"/>
      <c r="D62" s="317"/>
      <c r="E62" s="318"/>
      <c r="L62" s="344"/>
    </row>
    <row r="63" spans="1:12" s="335" customFormat="1" ht="15" hidden="1" customHeight="1" x14ac:dyDescent="0.25">
      <c r="A63" s="154"/>
      <c r="B63" s="316"/>
      <c r="C63" s="316"/>
      <c r="D63" s="317"/>
      <c r="E63" s="318"/>
      <c r="L63" s="344"/>
    </row>
    <row r="64" spans="1:12" s="335" customFormat="1" ht="15" hidden="1" customHeight="1" x14ac:dyDescent="0.25">
      <c r="A64" s="154"/>
      <c r="B64" s="316"/>
      <c r="C64" s="316"/>
      <c r="D64" s="317"/>
      <c r="E64" s="318"/>
      <c r="L64" s="344"/>
    </row>
    <row r="65" spans="1:15" s="335" customFormat="1" ht="15" hidden="1" customHeight="1" x14ac:dyDescent="0.25">
      <c r="A65" s="154"/>
      <c r="B65" s="316"/>
      <c r="C65" s="316"/>
      <c r="D65" s="317"/>
      <c r="E65" s="318"/>
      <c r="L65" s="344"/>
    </row>
    <row r="66" spans="1:15" s="335" customFormat="1" ht="15" hidden="1" customHeight="1" x14ac:dyDescent="0.25">
      <c r="A66" s="154"/>
      <c r="B66" s="316"/>
      <c r="C66" s="316"/>
      <c r="D66" s="317"/>
      <c r="E66" s="318"/>
      <c r="L66" s="344"/>
    </row>
    <row r="67" spans="1:15" s="335" customFormat="1" ht="15" hidden="1" customHeight="1" x14ac:dyDescent="0.25">
      <c r="A67" s="154"/>
      <c r="B67" s="316"/>
      <c r="C67" s="316"/>
      <c r="D67" s="317"/>
      <c r="E67" s="318"/>
      <c r="L67" s="344"/>
    </row>
    <row r="68" spans="1:15" s="335" customFormat="1" ht="15" hidden="1" customHeight="1" x14ac:dyDescent="0.25">
      <c r="A68" s="154"/>
      <c r="B68" s="316"/>
      <c r="C68" s="316"/>
      <c r="D68" s="317"/>
      <c r="E68" s="318"/>
      <c r="L68" s="344"/>
    </row>
    <row r="69" spans="1:15" s="335" customFormat="1" ht="15" hidden="1" customHeight="1" x14ac:dyDescent="0.25">
      <c r="A69" s="154"/>
      <c r="B69" s="316"/>
      <c r="C69" s="316"/>
      <c r="D69" s="317"/>
      <c r="E69" s="318"/>
    </row>
    <row r="70" spans="1:15" s="335" customFormat="1" ht="15" hidden="1" customHeight="1" x14ac:dyDescent="0.25">
      <c r="A70" s="154"/>
      <c r="B70" s="316"/>
      <c r="C70" s="316"/>
      <c r="D70" s="317"/>
      <c r="E70" s="318"/>
    </row>
    <row r="71" spans="1:15" s="335" customFormat="1" ht="12.75" hidden="1" x14ac:dyDescent="0.25">
      <c r="A71" s="154"/>
      <c r="B71" s="316"/>
      <c r="C71" s="316"/>
      <c r="D71" s="317"/>
      <c r="E71" s="318"/>
    </row>
    <row r="72" spans="1:15" s="335" customFormat="1" ht="15" hidden="1" customHeight="1" x14ac:dyDescent="0.25">
      <c r="A72" s="154"/>
      <c r="B72" s="316"/>
      <c r="C72" s="316"/>
      <c r="D72" s="317"/>
      <c r="E72" s="318"/>
    </row>
    <row r="73" spans="1:15" s="335" customFormat="1" ht="15" hidden="1" customHeight="1" x14ac:dyDescent="0.25">
      <c r="A73" s="154"/>
      <c r="B73" s="316"/>
      <c r="C73" s="316"/>
      <c r="D73" s="317"/>
      <c r="E73" s="318"/>
    </row>
    <row r="74" spans="1:15" s="335" customFormat="1" ht="15" hidden="1" customHeight="1" x14ac:dyDescent="0.25">
      <c r="A74" s="154"/>
      <c r="B74" s="316"/>
      <c r="C74" s="316"/>
      <c r="D74" s="317"/>
      <c r="E74" s="318"/>
    </row>
    <row r="75" spans="1:15" s="335" customFormat="1" ht="15" hidden="1" customHeight="1" x14ac:dyDescent="0.25">
      <c r="A75" s="154"/>
      <c r="B75" s="316"/>
      <c r="C75" s="316"/>
      <c r="D75" s="317"/>
      <c r="E75" s="318"/>
    </row>
    <row r="76" spans="1:15" s="335" customFormat="1" ht="15" hidden="1" customHeight="1" x14ac:dyDescent="0.25">
      <c r="A76" s="154"/>
      <c r="B76" s="316"/>
      <c r="C76" s="316"/>
      <c r="D76" s="317"/>
      <c r="E76" s="318"/>
    </row>
    <row r="77" spans="1:15" s="335" customFormat="1" ht="15" hidden="1" customHeight="1" x14ac:dyDescent="0.25">
      <c r="A77" s="154"/>
      <c r="B77" s="316"/>
      <c r="C77" s="316"/>
      <c r="D77" s="317"/>
      <c r="E77" s="318"/>
    </row>
    <row r="78" spans="1:15" s="335" customFormat="1" ht="15" hidden="1" customHeight="1" x14ac:dyDescent="0.25">
      <c r="A78" s="154"/>
      <c r="B78" s="316"/>
      <c r="C78" s="316"/>
      <c r="D78" s="317"/>
      <c r="E78" s="318"/>
    </row>
    <row r="79" spans="1:15" s="335" customFormat="1" ht="15" hidden="1" customHeight="1" x14ac:dyDescent="0.25">
      <c r="A79" s="154"/>
      <c r="B79" s="316"/>
      <c r="C79" s="316"/>
      <c r="D79" s="317"/>
      <c r="E79" s="318"/>
      <c r="N79" s="349"/>
      <c r="O79" s="349"/>
    </row>
    <row r="80" spans="1:15" s="335" customFormat="1" ht="15" hidden="1" customHeight="1" x14ac:dyDescent="0.25">
      <c r="A80" s="154"/>
      <c r="B80" s="316"/>
      <c r="C80" s="316"/>
      <c r="D80" s="317"/>
      <c r="E80" s="318"/>
    </row>
    <row r="81" spans="1:5" s="335" customFormat="1" ht="15" hidden="1" customHeight="1" x14ac:dyDescent="0.25">
      <c r="A81" s="154"/>
      <c r="B81" s="316"/>
      <c r="C81" s="316"/>
      <c r="D81" s="317"/>
      <c r="E81" s="318"/>
    </row>
    <row r="82" spans="1:5" s="335" customFormat="1" ht="15" hidden="1" customHeight="1" x14ac:dyDescent="0.25">
      <c r="A82" s="154"/>
      <c r="B82" s="316"/>
      <c r="C82" s="316"/>
      <c r="D82" s="317"/>
      <c r="E82" s="318"/>
    </row>
    <row r="83" spans="1:5" s="335" customFormat="1" ht="12.75" hidden="1" x14ac:dyDescent="0.25">
      <c r="A83" s="154"/>
      <c r="B83" s="316"/>
      <c r="C83" s="316"/>
      <c r="D83" s="317"/>
      <c r="E83" s="318"/>
    </row>
    <row r="84" spans="1:5" s="335" customFormat="1" ht="15" hidden="1" customHeight="1" x14ac:dyDescent="0.25">
      <c r="A84" s="154"/>
      <c r="B84" s="316"/>
      <c r="C84" s="316"/>
      <c r="D84" s="317"/>
      <c r="E84" s="318"/>
    </row>
    <row r="85" spans="1:5" s="335" customFormat="1" ht="15" hidden="1" customHeight="1" x14ac:dyDescent="0.25">
      <c r="A85" s="154"/>
      <c r="B85" s="316"/>
      <c r="C85" s="316"/>
      <c r="D85" s="317"/>
      <c r="E85" s="318"/>
    </row>
    <row r="86" spans="1:5" s="335" customFormat="1" ht="15" hidden="1" customHeight="1" x14ac:dyDescent="0.25">
      <c r="A86" s="154"/>
      <c r="B86" s="316"/>
      <c r="C86" s="316"/>
      <c r="D86" s="317"/>
      <c r="E86" s="318"/>
    </row>
    <row r="87" spans="1:5" s="335" customFormat="1" ht="15" hidden="1" customHeight="1" x14ac:dyDescent="0.25">
      <c r="A87" s="154"/>
      <c r="B87" s="316"/>
      <c r="C87" s="316"/>
      <c r="D87" s="317"/>
      <c r="E87" s="318"/>
    </row>
    <row r="88" spans="1:5" s="335" customFormat="1" ht="25.5" hidden="1" customHeight="1" x14ac:dyDescent="0.25">
      <c r="A88" s="154"/>
      <c r="B88" s="316"/>
      <c r="C88" s="316"/>
      <c r="D88" s="317"/>
      <c r="E88" s="318"/>
    </row>
    <row r="89" spans="1:5" s="335" customFormat="1" ht="15" hidden="1" customHeight="1" x14ac:dyDescent="0.25">
      <c r="A89" s="154"/>
      <c r="B89" s="316"/>
      <c r="C89" s="316"/>
      <c r="D89" s="317"/>
      <c r="E89" s="318"/>
    </row>
    <row r="90" spans="1:5" s="335" customFormat="1" ht="15" hidden="1" customHeight="1" x14ac:dyDescent="0.25">
      <c r="A90" s="154"/>
      <c r="B90" s="316"/>
      <c r="C90" s="316"/>
      <c r="D90" s="317"/>
      <c r="E90" s="318"/>
    </row>
    <row r="91" spans="1:5" s="335" customFormat="1" ht="15" hidden="1" customHeight="1" x14ac:dyDescent="0.25">
      <c r="A91" s="154"/>
      <c r="B91" s="316"/>
      <c r="C91" s="316"/>
      <c r="D91" s="317"/>
      <c r="E91" s="318"/>
    </row>
    <row r="92" spans="1:5" s="335" customFormat="1" ht="15" hidden="1" customHeight="1" x14ac:dyDescent="0.25">
      <c r="A92" s="154"/>
      <c r="B92" s="316"/>
      <c r="C92" s="316"/>
      <c r="D92" s="317"/>
      <c r="E92" s="318"/>
    </row>
    <row r="93" spans="1:5" s="335" customFormat="1" ht="15" hidden="1" customHeight="1" x14ac:dyDescent="0.25">
      <c r="A93" s="154"/>
      <c r="B93" s="316"/>
      <c r="C93" s="316"/>
      <c r="D93" s="317"/>
      <c r="E93" s="318"/>
    </row>
    <row r="94" spans="1:5" s="335" customFormat="1" ht="15" hidden="1" customHeight="1" x14ac:dyDescent="0.25">
      <c r="A94" s="154"/>
      <c r="B94" s="316"/>
      <c r="C94" s="320"/>
      <c r="D94" s="321"/>
      <c r="E94" s="320"/>
    </row>
    <row r="95" spans="1:5" s="335" customFormat="1" ht="15" hidden="1" customHeight="1" x14ac:dyDescent="0.25">
      <c r="A95" s="154"/>
      <c r="B95" s="350"/>
      <c r="C95" s="350"/>
      <c r="D95" s="351"/>
      <c r="E95" s="352"/>
    </row>
    <row r="96" spans="1:5" s="335" customFormat="1" ht="15" hidden="1" customHeight="1" x14ac:dyDescent="0.25">
      <c r="A96" s="154"/>
      <c r="B96" s="350"/>
      <c r="C96" s="350"/>
      <c r="D96" s="351"/>
      <c r="E96" s="352"/>
    </row>
    <row r="97" spans="1:5" s="335" customFormat="1" ht="15" hidden="1" customHeight="1" x14ac:dyDescent="0.25">
      <c r="A97" s="154"/>
      <c r="B97" s="350"/>
      <c r="C97" s="350"/>
      <c r="D97" s="351"/>
      <c r="E97" s="352"/>
    </row>
    <row r="98" spans="1:5" s="335" customFormat="1" ht="15" hidden="1" customHeight="1" x14ac:dyDescent="0.25">
      <c r="A98" s="154"/>
      <c r="B98" s="350"/>
      <c r="C98" s="350"/>
      <c r="D98" s="351"/>
      <c r="E98" s="352"/>
    </row>
    <row r="99" spans="1:5" s="335" customFormat="1" ht="15" hidden="1" customHeight="1" x14ac:dyDescent="0.25">
      <c r="A99" s="154"/>
      <c r="B99" s="350"/>
      <c r="C99" s="350"/>
      <c r="D99" s="351"/>
      <c r="E99" s="352"/>
    </row>
    <row r="100" spans="1:5" s="335" customFormat="1" ht="15" hidden="1" customHeight="1" x14ac:dyDescent="0.25">
      <c r="A100" s="154"/>
      <c r="B100" s="350"/>
      <c r="C100" s="350"/>
      <c r="D100" s="351"/>
      <c r="E100" s="352"/>
    </row>
    <row r="101" spans="1:5" s="335" customFormat="1" ht="15" hidden="1" customHeight="1" x14ac:dyDescent="0.25">
      <c r="A101" s="154"/>
      <c r="B101" s="350"/>
      <c r="C101" s="350"/>
      <c r="D101" s="351"/>
      <c r="E101" s="352"/>
    </row>
    <row r="102" spans="1:5" s="335" customFormat="1" ht="15" hidden="1" customHeight="1" x14ac:dyDescent="0.25">
      <c r="A102" s="154"/>
      <c r="B102" s="350"/>
      <c r="C102" s="350"/>
      <c r="D102" s="351"/>
      <c r="E102" s="352"/>
    </row>
    <row r="103" spans="1:5" s="335" customFormat="1" ht="15" hidden="1" customHeight="1" x14ac:dyDescent="0.25">
      <c r="A103" s="154"/>
      <c r="B103" s="350"/>
      <c r="C103" s="350"/>
      <c r="D103" s="351"/>
      <c r="E103" s="352"/>
    </row>
    <row r="104" spans="1:5" ht="15" hidden="1" customHeight="1" x14ac:dyDescent="0.25">
      <c r="B104" s="350"/>
      <c r="C104" s="350"/>
      <c r="D104" s="351"/>
      <c r="E104" s="352"/>
    </row>
    <row r="105" spans="1:5" ht="15" hidden="1" customHeight="1" x14ac:dyDescent="0.25">
      <c r="B105" s="350"/>
      <c r="C105" s="350"/>
      <c r="D105" s="351"/>
      <c r="E105" s="352"/>
    </row>
    <row r="106" spans="1:5" ht="15" hidden="1" customHeight="1" x14ac:dyDescent="0.25">
      <c r="B106" s="350"/>
      <c r="C106" s="350"/>
      <c r="D106" s="351"/>
      <c r="E106" s="352"/>
    </row>
    <row r="107" spans="1:5" ht="15" hidden="1" customHeight="1" x14ac:dyDescent="0.25">
      <c r="B107" s="350"/>
      <c r="C107" s="350"/>
      <c r="D107" s="351"/>
      <c r="E107" s="352"/>
    </row>
    <row r="108" spans="1:5" ht="15" hidden="1" customHeight="1" x14ac:dyDescent="0.25">
      <c r="B108" s="350"/>
      <c r="C108" s="350"/>
      <c r="D108" s="351"/>
      <c r="E108" s="352"/>
    </row>
    <row r="109" spans="1:5" ht="15" hidden="1" customHeight="1" x14ac:dyDescent="0.25">
      <c r="B109" s="350"/>
      <c r="C109" s="350"/>
      <c r="D109" s="351"/>
      <c r="E109" s="352"/>
    </row>
    <row r="110" spans="1:5" ht="15" hidden="1" customHeight="1" x14ac:dyDescent="0.25">
      <c r="B110" s="350"/>
      <c r="C110" s="350"/>
      <c r="D110" s="351"/>
      <c r="E110" s="352"/>
    </row>
    <row r="111" spans="1:5" ht="15" hidden="1" customHeight="1" x14ac:dyDescent="0.25">
      <c r="B111" s="350"/>
      <c r="C111" s="350"/>
      <c r="D111" s="351"/>
      <c r="E111" s="352"/>
    </row>
    <row r="112" spans="1:5" ht="15" hidden="1" customHeight="1" x14ac:dyDescent="0.25">
      <c r="B112" s="350"/>
      <c r="C112" s="350"/>
      <c r="D112" s="351"/>
      <c r="E112" s="352"/>
    </row>
    <row r="113" spans="2:5" ht="15" hidden="1" customHeight="1" x14ac:dyDescent="0.25">
      <c r="B113" s="350"/>
      <c r="C113" s="350"/>
      <c r="D113" s="351"/>
      <c r="E113" s="352"/>
    </row>
    <row r="114" spans="2:5" ht="15" hidden="1" customHeight="1" x14ac:dyDescent="0.25">
      <c r="B114" s="350"/>
      <c r="C114" s="350"/>
      <c r="D114" s="351"/>
      <c r="E114" s="352"/>
    </row>
    <row r="115" spans="2:5" ht="15" hidden="1" customHeight="1" x14ac:dyDescent="0.25">
      <c r="B115" s="350"/>
      <c r="C115" s="350"/>
      <c r="D115" s="351"/>
      <c r="E115" s="352"/>
    </row>
    <row r="116" spans="2:5" ht="15" hidden="1" customHeight="1" x14ac:dyDescent="0.25">
      <c r="B116" s="350"/>
      <c r="C116" s="350"/>
      <c r="D116" s="351"/>
      <c r="E116" s="352"/>
    </row>
    <row r="117" spans="2:5" ht="15" hidden="1" customHeight="1" x14ac:dyDescent="0.25">
      <c r="B117" s="350"/>
      <c r="C117" s="350"/>
      <c r="D117" s="351"/>
      <c r="E117" s="352"/>
    </row>
    <row r="118" spans="2:5" ht="15" hidden="1" customHeight="1" x14ac:dyDescent="0.25">
      <c r="B118" s="350"/>
      <c r="C118" s="350"/>
      <c r="D118" s="351"/>
      <c r="E118" s="352"/>
    </row>
    <row r="119" spans="2:5" ht="15" hidden="1" customHeight="1" x14ac:dyDescent="0.25">
      <c r="B119" s="350"/>
      <c r="C119" s="350"/>
      <c r="D119" s="351"/>
      <c r="E119" s="352"/>
    </row>
    <row r="120" spans="2:5" ht="15" hidden="1" customHeight="1" x14ac:dyDescent="0.25">
      <c r="B120" s="350"/>
      <c r="C120" s="350"/>
      <c r="D120" s="351"/>
      <c r="E120" s="352"/>
    </row>
    <row r="121" spans="2:5" ht="15" hidden="1" customHeight="1" x14ac:dyDescent="0.25">
      <c r="B121" s="350"/>
      <c r="C121" s="350"/>
      <c r="D121" s="351"/>
      <c r="E121" s="352"/>
    </row>
    <row r="122" spans="2:5" ht="15" hidden="1" customHeight="1" x14ac:dyDescent="0.25">
      <c r="B122" s="350"/>
      <c r="C122" s="350"/>
      <c r="D122" s="351"/>
      <c r="E122" s="352"/>
    </row>
    <row r="123" spans="2:5" ht="15" hidden="1" customHeight="1" x14ac:dyDescent="0.25">
      <c r="B123" s="350"/>
      <c r="C123" s="350"/>
      <c r="D123" s="351"/>
      <c r="E123" s="352"/>
    </row>
    <row r="124" spans="2:5" ht="15" hidden="1" customHeight="1" x14ac:dyDescent="0.25">
      <c r="B124" s="350"/>
      <c r="C124" s="350"/>
      <c r="D124" s="351"/>
      <c r="E124" s="352"/>
    </row>
    <row r="125" spans="2:5" ht="15" hidden="1" customHeight="1" x14ac:dyDescent="0.25">
      <c r="B125" s="350"/>
      <c r="C125" s="350"/>
      <c r="D125" s="351"/>
      <c r="E125" s="352"/>
    </row>
    <row r="126" spans="2:5" ht="15" hidden="1" customHeight="1" x14ac:dyDescent="0.25">
      <c r="B126" s="350"/>
      <c r="C126" s="350"/>
      <c r="D126" s="351"/>
      <c r="E126" s="352"/>
    </row>
    <row r="127" spans="2:5" ht="15" hidden="1" customHeight="1" x14ac:dyDescent="0.25">
      <c r="B127" s="350"/>
      <c r="C127" s="350"/>
      <c r="D127" s="351"/>
      <c r="E127" s="352"/>
    </row>
    <row r="128" spans="2:5" ht="15" hidden="1" customHeight="1" x14ac:dyDescent="0.25">
      <c r="B128" s="350"/>
      <c r="C128" s="350"/>
      <c r="D128" s="351"/>
      <c r="E128" s="352"/>
    </row>
    <row r="129" spans="2:5" ht="15" hidden="1" customHeight="1" x14ac:dyDescent="0.25">
      <c r="B129" s="350"/>
      <c r="C129" s="350"/>
      <c r="D129" s="351"/>
      <c r="E129" s="352"/>
    </row>
    <row r="130" spans="2:5" ht="15" hidden="1" customHeight="1" x14ac:dyDescent="0.25">
      <c r="B130" s="350"/>
      <c r="C130" s="350"/>
      <c r="D130" s="351"/>
      <c r="E130" s="352"/>
    </row>
    <row r="131" spans="2:5" ht="15" hidden="1" customHeight="1" x14ac:dyDescent="0.25">
      <c r="B131" s="350"/>
      <c r="C131" s="350"/>
      <c r="D131" s="351"/>
      <c r="E131" s="352"/>
    </row>
    <row r="132" spans="2:5" ht="15" hidden="1" customHeight="1" x14ac:dyDescent="0.25">
      <c r="B132" s="350"/>
      <c r="C132" s="350"/>
      <c r="D132" s="351"/>
      <c r="E132" s="352"/>
    </row>
    <row r="133" spans="2:5" ht="15" hidden="1" customHeight="1" x14ac:dyDescent="0.25">
      <c r="B133" s="350"/>
      <c r="C133" s="350"/>
      <c r="D133" s="351"/>
      <c r="E133" s="352"/>
    </row>
    <row r="134" spans="2:5" ht="15" hidden="1" customHeight="1" x14ac:dyDescent="0.25">
      <c r="B134" s="350"/>
      <c r="C134" s="350"/>
      <c r="D134" s="351"/>
      <c r="E134" s="352"/>
    </row>
    <row r="135" spans="2:5" ht="15" hidden="1" customHeight="1" x14ac:dyDescent="0.25">
      <c r="B135" s="350"/>
      <c r="C135" s="350"/>
      <c r="D135" s="351"/>
      <c r="E135" s="352"/>
    </row>
    <row r="136" spans="2:5" ht="15" hidden="1" customHeight="1" x14ac:dyDescent="0.25">
      <c r="B136" s="350"/>
      <c r="C136" s="350"/>
      <c r="D136" s="351"/>
      <c r="E136" s="352"/>
    </row>
    <row r="137" spans="2:5" ht="15" hidden="1" customHeight="1" x14ac:dyDescent="0.25">
      <c r="B137" s="350"/>
      <c r="C137" s="350"/>
      <c r="D137" s="351"/>
      <c r="E137" s="352"/>
    </row>
    <row r="138" spans="2:5" ht="15" hidden="1" customHeight="1" x14ac:dyDescent="0.25">
      <c r="B138" s="350"/>
      <c r="C138" s="350"/>
      <c r="D138" s="351"/>
      <c r="E138" s="352"/>
    </row>
    <row r="139" spans="2:5" ht="15" hidden="1" customHeight="1" x14ac:dyDescent="0.25">
      <c r="B139" s="350"/>
      <c r="C139" s="350"/>
      <c r="D139" s="351"/>
      <c r="E139" s="352"/>
    </row>
    <row r="140" spans="2:5" ht="15" hidden="1" customHeight="1" x14ac:dyDescent="0.25">
      <c r="B140" s="350"/>
      <c r="C140" s="350"/>
      <c r="D140" s="351"/>
      <c r="E140" s="352"/>
    </row>
    <row r="141" spans="2:5" ht="15" hidden="1" customHeight="1" x14ac:dyDescent="0.25">
      <c r="B141" s="350"/>
      <c r="C141" s="350"/>
      <c r="D141" s="351"/>
      <c r="E141" s="352"/>
    </row>
    <row r="142" spans="2:5" ht="15" hidden="1" customHeight="1" x14ac:dyDescent="0.25">
      <c r="B142" s="350"/>
      <c r="C142" s="350"/>
      <c r="D142" s="351"/>
      <c r="E142" s="352"/>
    </row>
    <row r="143" spans="2:5" ht="15" hidden="1" customHeight="1" x14ac:dyDescent="0.25">
      <c r="B143" s="350"/>
      <c r="C143" s="350"/>
      <c r="D143" s="351"/>
      <c r="E143" s="352"/>
    </row>
    <row r="144" spans="2:5" ht="15" hidden="1" customHeight="1" x14ac:dyDescent="0.25">
      <c r="B144" s="350"/>
      <c r="C144" s="350"/>
      <c r="D144" s="351"/>
      <c r="E144" s="352"/>
    </row>
    <row r="145" spans="2:5" ht="15" hidden="1" customHeight="1" x14ac:dyDescent="0.25">
      <c r="B145" s="350"/>
      <c r="C145" s="350"/>
      <c r="D145" s="351"/>
      <c r="E145" s="352"/>
    </row>
    <row r="146" spans="2:5" ht="15" hidden="1" customHeight="1" x14ac:dyDescent="0.25">
      <c r="B146" s="350"/>
      <c r="C146" s="350"/>
      <c r="D146" s="351"/>
      <c r="E146" s="352"/>
    </row>
    <row r="147" spans="2:5" ht="15" hidden="1" customHeight="1" x14ac:dyDescent="0.25">
      <c r="B147" s="350"/>
      <c r="C147" s="350"/>
      <c r="D147" s="351"/>
      <c r="E147" s="352"/>
    </row>
    <row r="148" spans="2:5" ht="15" hidden="1" customHeight="1" x14ac:dyDescent="0.25">
      <c r="B148" s="350"/>
      <c r="C148" s="350"/>
      <c r="D148" s="351"/>
      <c r="E148" s="352"/>
    </row>
    <row r="149" spans="2:5" ht="15" hidden="1" customHeight="1" x14ac:dyDescent="0.25">
      <c r="B149" s="350"/>
      <c r="C149" s="350"/>
      <c r="D149" s="351"/>
      <c r="E149" s="352"/>
    </row>
    <row r="150" spans="2:5" ht="15" hidden="1" customHeight="1" x14ac:dyDescent="0.25">
      <c r="B150" s="350"/>
      <c r="C150" s="350"/>
      <c r="D150" s="351"/>
      <c r="E150" s="352"/>
    </row>
    <row r="151" spans="2:5" ht="15" hidden="1" customHeight="1" x14ac:dyDescent="0.25">
      <c r="B151" s="350"/>
      <c r="C151" s="350"/>
      <c r="D151" s="351"/>
      <c r="E151" s="352"/>
    </row>
    <row r="152" spans="2:5" ht="15" hidden="1" customHeight="1" x14ac:dyDescent="0.25">
      <c r="B152" s="350"/>
      <c r="C152" s="350"/>
      <c r="D152" s="351"/>
      <c r="E152" s="352"/>
    </row>
    <row r="153" spans="2:5" ht="15" hidden="1" customHeight="1" x14ac:dyDescent="0.25">
      <c r="B153" s="350"/>
      <c r="C153" s="350"/>
      <c r="D153" s="351"/>
      <c r="E153" s="352"/>
    </row>
    <row r="154" spans="2:5" ht="15" hidden="1" customHeight="1" x14ac:dyDescent="0.25">
      <c r="B154" s="350"/>
      <c r="C154" s="350"/>
      <c r="D154" s="351"/>
      <c r="E154" s="352"/>
    </row>
    <row r="155" spans="2:5" ht="15" hidden="1" customHeight="1" x14ac:dyDescent="0.25">
      <c r="B155" s="350"/>
      <c r="C155" s="350"/>
      <c r="D155" s="351"/>
      <c r="E155" s="352"/>
    </row>
    <row r="156" spans="2:5" ht="15" hidden="1" customHeight="1" x14ac:dyDescent="0.25">
      <c r="B156" s="350"/>
      <c r="C156" s="350"/>
      <c r="D156" s="351"/>
      <c r="E156" s="352"/>
    </row>
    <row r="157" spans="2:5" ht="15" hidden="1" customHeight="1" x14ac:dyDescent="0.25">
      <c r="B157" s="350"/>
      <c r="C157" s="350"/>
      <c r="D157" s="351"/>
      <c r="E157" s="352"/>
    </row>
    <row r="158" spans="2:5" ht="15" hidden="1" customHeight="1" x14ac:dyDescent="0.25">
      <c r="B158" s="350"/>
      <c r="C158" s="350"/>
      <c r="D158" s="351"/>
      <c r="E158" s="352"/>
    </row>
    <row r="159" spans="2:5" ht="15" hidden="1" customHeight="1" x14ac:dyDescent="0.25">
      <c r="B159" s="350"/>
      <c r="C159" s="350"/>
      <c r="D159" s="351"/>
      <c r="E159" s="352"/>
    </row>
    <row r="160" spans="2:5" ht="15" hidden="1" customHeight="1" x14ac:dyDescent="0.25">
      <c r="B160" s="350"/>
      <c r="C160" s="350"/>
      <c r="D160" s="351"/>
      <c r="E160" s="352"/>
    </row>
    <row r="161" spans="2:5" ht="15" hidden="1" customHeight="1" x14ac:dyDescent="0.25">
      <c r="B161" s="350"/>
      <c r="C161" s="350"/>
      <c r="D161" s="351"/>
      <c r="E161" s="352"/>
    </row>
    <row r="162" spans="2:5" ht="15" hidden="1" customHeight="1" x14ac:dyDescent="0.25">
      <c r="B162" s="350"/>
      <c r="C162" s="350"/>
      <c r="D162" s="351"/>
      <c r="E162" s="352"/>
    </row>
    <row r="163" spans="2:5" ht="15" hidden="1" customHeight="1" x14ac:dyDescent="0.25">
      <c r="B163" s="350"/>
      <c r="C163" s="350"/>
      <c r="D163" s="351"/>
      <c r="E163" s="352"/>
    </row>
    <row r="164" spans="2:5" ht="15" hidden="1" customHeight="1" x14ac:dyDescent="0.25">
      <c r="B164" s="350"/>
      <c r="C164" s="350"/>
      <c r="D164" s="351"/>
      <c r="E164" s="352"/>
    </row>
    <row r="165" spans="2:5" ht="15" hidden="1" customHeight="1" x14ac:dyDescent="0.25">
      <c r="B165" s="350"/>
      <c r="C165" s="350"/>
      <c r="D165" s="351"/>
      <c r="E165" s="352"/>
    </row>
    <row r="166" spans="2:5" ht="15" hidden="1" customHeight="1" x14ac:dyDescent="0.25">
      <c r="B166" s="350"/>
      <c r="C166" s="350"/>
      <c r="D166" s="351"/>
      <c r="E166" s="352"/>
    </row>
    <row r="167" spans="2:5" ht="15" hidden="1" customHeight="1" x14ac:dyDescent="0.25">
      <c r="B167" s="350"/>
      <c r="C167" s="350"/>
      <c r="D167" s="351"/>
      <c r="E167" s="352"/>
    </row>
    <row r="168" spans="2:5" ht="15" hidden="1" customHeight="1" x14ac:dyDescent="0.25">
      <c r="B168" s="350"/>
      <c r="C168" s="350"/>
      <c r="D168" s="351"/>
      <c r="E168" s="352"/>
    </row>
    <row r="169" spans="2:5" ht="15" hidden="1" customHeight="1" x14ac:dyDescent="0.25">
      <c r="B169" s="350"/>
      <c r="C169" s="350"/>
      <c r="D169" s="351"/>
      <c r="E169" s="352"/>
    </row>
    <row r="170" spans="2:5" ht="15" hidden="1" customHeight="1" x14ac:dyDescent="0.25">
      <c r="B170" s="350"/>
      <c r="C170" s="350"/>
      <c r="D170" s="351"/>
      <c r="E170" s="352"/>
    </row>
    <row r="171" spans="2:5" ht="15" hidden="1" customHeight="1" x14ac:dyDescent="0.25">
      <c r="B171" s="350"/>
      <c r="C171" s="350"/>
      <c r="D171" s="351"/>
      <c r="E171" s="352"/>
    </row>
    <row r="172" spans="2:5" ht="15" hidden="1" customHeight="1" x14ac:dyDescent="0.25">
      <c r="B172" s="350"/>
      <c r="C172" s="350"/>
      <c r="D172" s="351"/>
      <c r="E172" s="352"/>
    </row>
    <row r="173" spans="2:5" ht="15" hidden="1" customHeight="1" x14ac:dyDescent="0.25">
      <c r="B173" s="350"/>
      <c r="C173" s="350"/>
      <c r="D173" s="351"/>
      <c r="E173" s="352"/>
    </row>
    <row r="174" spans="2:5" ht="15" hidden="1" customHeight="1" x14ac:dyDescent="0.25">
      <c r="B174" s="350"/>
      <c r="C174" s="350"/>
      <c r="D174" s="351"/>
      <c r="E174" s="352"/>
    </row>
    <row r="175" spans="2:5" ht="15" hidden="1" customHeight="1" x14ac:dyDescent="0.25">
      <c r="B175" s="350"/>
      <c r="C175" s="350"/>
      <c r="D175" s="351"/>
      <c r="E175" s="352"/>
    </row>
    <row r="176" spans="2:5" ht="15" hidden="1" customHeight="1" x14ac:dyDescent="0.25">
      <c r="B176" s="350"/>
      <c r="C176" s="350"/>
      <c r="D176" s="351"/>
      <c r="E176" s="352"/>
    </row>
    <row r="177" spans="2:5" ht="15" hidden="1" customHeight="1" x14ac:dyDescent="0.25">
      <c r="B177" s="350"/>
      <c r="C177" s="350"/>
      <c r="D177" s="351"/>
      <c r="E177" s="352"/>
    </row>
    <row r="178" spans="2:5" ht="15" hidden="1" customHeight="1" x14ac:dyDescent="0.25">
      <c r="B178" s="350"/>
      <c r="C178" s="350"/>
      <c r="D178" s="351"/>
      <c r="E178" s="352"/>
    </row>
    <row r="179" spans="2:5" ht="15" hidden="1" customHeight="1" x14ac:dyDescent="0.25">
      <c r="B179" s="350"/>
      <c r="C179" s="350"/>
      <c r="D179" s="351"/>
      <c r="E179" s="352"/>
    </row>
    <row r="180" spans="2:5" ht="15" hidden="1" customHeight="1" x14ac:dyDescent="0.25">
      <c r="B180" s="350"/>
      <c r="C180" s="350"/>
      <c r="D180" s="351"/>
      <c r="E180" s="352"/>
    </row>
    <row r="181" spans="2:5" ht="15" hidden="1" customHeight="1" x14ac:dyDescent="0.25">
      <c r="B181" s="350"/>
      <c r="C181" s="350"/>
      <c r="D181" s="351"/>
      <c r="E181" s="352"/>
    </row>
    <row r="182" spans="2:5" ht="15" hidden="1" customHeight="1" x14ac:dyDescent="0.25">
      <c r="B182" s="350"/>
      <c r="C182" s="350"/>
      <c r="D182" s="351"/>
      <c r="E182" s="352"/>
    </row>
    <row r="183" spans="2:5" ht="15" hidden="1" customHeight="1" x14ac:dyDescent="0.25">
      <c r="B183" s="350"/>
      <c r="C183" s="350"/>
      <c r="D183" s="351"/>
      <c r="E183" s="352"/>
    </row>
    <row r="184" spans="2:5" ht="15" hidden="1" customHeight="1" x14ac:dyDescent="0.25">
      <c r="B184" s="350"/>
      <c r="C184" s="350"/>
      <c r="D184" s="351"/>
      <c r="E184" s="352"/>
    </row>
    <row r="185" spans="2:5" ht="15" hidden="1" customHeight="1" x14ac:dyDescent="0.25">
      <c r="B185" s="350"/>
      <c r="C185" s="350"/>
      <c r="D185" s="351"/>
      <c r="E185" s="352"/>
    </row>
    <row r="186" spans="2:5" ht="15" hidden="1" customHeight="1" x14ac:dyDescent="0.25">
      <c r="B186" s="350"/>
      <c r="C186" s="350"/>
      <c r="D186" s="351"/>
      <c r="E186" s="352"/>
    </row>
    <row r="187" spans="2:5" ht="15" hidden="1" customHeight="1" x14ac:dyDescent="0.25">
      <c r="B187" s="350"/>
      <c r="C187" s="350"/>
      <c r="D187" s="351"/>
      <c r="E187" s="352"/>
    </row>
    <row r="188" spans="2:5" ht="15" hidden="1" customHeight="1" x14ac:dyDescent="0.25">
      <c r="B188" s="350"/>
      <c r="C188" s="350"/>
      <c r="D188" s="351"/>
      <c r="E188" s="352"/>
    </row>
    <row r="189" spans="2:5" ht="15" hidden="1" customHeight="1" x14ac:dyDescent="0.25">
      <c r="B189" s="350"/>
      <c r="C189" s="350"/>
      <c r="D189" s="351"/>
      <c r="E189" s="352"/>
    </row>
    <row r="190" spans="2:5" ht="15" hidden="1" customHeight="1" x14ac:dyDescent="0.25">
      <c r="B190" s="350"/>
      <c r="C190" s="350"/>
      <c r="D190" s="351"/>
      <c r="E190" s="352"/>
    </row>
    <row r="191" spans="2:5" ht="15" hidden="1" customHeight="1" x14ac:dyDescent="0.25">
      <c r="B191" s="350"/>
      <c r="C191" s="350"/>
      <c r="D191" s="351"/>
      <c r="E191" s="352"/>
    </row>
    <row r="192" spans="2:5" ht="15" hidden="1" customHeight="1" x14ac:dyDescent="0.25">
      <c r="B192" s="350"/>
      <c r="C192" s="350"/>
      <c r="D192" s="351"/>
      <c r="E192" s="352"/>
    </row>
    <row r="193" spans="2:5" ht="15" hidden="1" customHeight="1" x14ac:dyDescent="0.25">
      <c r="B193" s="350"/>
      <c r="C193" s="350"/>
      <c r="D193" s="351"/>
      <c r="E193" s="352"/>
    </row>
    <row r="194" spans="2:5" ht="15" hidden="1" customHeight="1" x14ac:dyDescent="0.25">
      <c r="B194" s="350"/>
      <c r="C194" s="350"/>
      <c r="D194" s="351"/>
      <c r="E194" s="352"/>
    </row>
    <row r="195" spans="2:5" ht="15" hidden="1" customHeight="1" x14ac:dyDescent="0.25">
      <c r="B195" s="350"/>
      <c r="C195" s="350"/>
      <c r="D195" s="353"/>
      <c r="E195" s="350"/>
    </row>
    <row r="196" spans="2:5" ht="15" hidden="1" customHeight="1" x14ac:dyDescent="0.25">
      <c r="B196" s="350"/>
      <c r="C196" s="350"/>
      <c r="D196" s="354"/>
      <c r="E196" s="154"/>
    </row>
  </sheetData>
  <sheetProtection algorithmName="SHA-512" hashValue="KZLvWSiXEo+0uPlnKkJ5UvmRGJzhmEP2zT80E1u2eOWS8hYjQI2xjPZN4BlJS2FKuwdJNdZsT7ySIpCjPDtb+A==" saltValue="lOPv5sf2CoA+s8AChFlybQ==" spinCount="100000" sheet="1" objects="1" scenarios="1"/>
  <mergeCells count="14">
    <mergeCell ref="J4:K5"/>
    <mergeCell ref="I11:M11"/>
    <mergeCell ref="B16:C16"/>
    <mergeCell ref="B14:C14"/>
    <mergeCell ref="B25:C25"/>
    <mergeCell ref="B23:C23"/>
    <mergeCell ref="E5:I5"/>
    <mergeCell ref="B9:C9"/>
    <mergeCell ref="D9:G9"/>
    <mergeCell ref="B29:C29"/>
    <mergeCell ref="B27:C27"/>
    <mergeCell ref="B18:C18"/>
    <mergeCell ref="B20:C20"/>
    <mergeCell ref="B28:C28"/>
  </mergeCells>
  <phoneticPr fontId="25" type="noConversion"/>
  <dataValidations count="2">
    <dataValidation type="list" allowBlank="1" showInputMessage="1" showErrorMessage="1" sqref="R9:R13" xr:uid="{9E173363-1894-453F-A0F3-F05D8574EDB5}">
      <formula1>$D$9</formula1>
    </dataValidation>
    <dataValidation type="list" allowBlank="1" showInputMessage="1" showErrorMessage="1" sqref="D9" xr:uid="{B4DB32DB-9CC5-4A78-9A81-B49EE2E42662}">
      <formula1>$R$9:$R$13</formula1>
    </dataValidation>
  </dataValidations>
  <pageMargins left="0.75" right="0.75" top="0.51" bottom="0.46" header="0.5" footer="0.5"/>
  <pageSetup paperSize="9" scale="4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W132"/>
  <sheetViews>
    <sheetView showGridLines="0" topLeftCell="A2" zoomScaleNormal="100" workbookViewId="0">
      <selection activeCell="F16" sqref="F16:I16"/>
    </sheetView>
  </sheetViews>
  <sheetFormatPr defaultColWidth="9.140625" defaultRowHeight="0" customHeight="1" zeroHeight="1" x14ac:dyDescent="0.25"/>
  <cols>
    <col min="1" max="1" width="3.7109375" style="1" customWidth="1"/>
    <col min="2" max="2" width="31.7109375" style="9" customWidth="1"/>
    <col min="3" max="3" width="48" style="1" customWidth="1"/>
    <col min="4" max="4" width="20.7109375" style="10" customWidth="1"/>
    <col min="5" max="10" width="15.7109375" style="10" customWidth="1"/>
    <col min="11" max="12" width="15.7109375" style="11" customWidth="1"/>
    <col min="13" max="13" width="15.7109375" style="1" customWidth="1"/>
    <col min="14" max="14" width="20.7109375" style="1" customWidth="1"/>
    <col min="15" max="16383" width="9.140625" style="1" customWidth="1"/>
    <col min="16384" max="16384" width="9.140625" style="1"/>
  </cols>
  <sheetData>
    <row r="1" spans="1:13" ht="15.95" customHeight="1" x14ac:dyDescent="0.25">
      <c r="A1" s="8"/>
    </row>
    <row r="2" spans="1:13" s="17" customFormat="1" ht="23.25" x14ac:dyDescent="0.25">
      <c r="A2" s="8"/>
      <c r="B2" s="6" t="str">
        <f>Samenvatting!B2</f>
        <v>Europese aanbesteding</v>
      </c>
      <c r="C2" s="12"/>
      <c r="D2" s="13"/>
      <c r="E2" s="14"/>
      <c r="F2" s="14"/>
      <c r="G2" s="14"/>
      <c r="H2" s="15"/>
      <c r="I2" s="15"/>
      <c r="J2" s="15"/>
      <c r="K2" s="16"/>
      <c r="L2" s="16"/>
      <c r="M2" s="16"/>
    </row>
    <row r="3" spans="1:13" s="17" customFormat="1" ht="20.100000000000001" customHeight="1" x14ac:dyDescent="0.25">
      <c r="A3" s="8"/>
      <c r="B3" s="7" t="str">
        <f>Samenvatting!B3</f>
        <v>Security Orchestration, Automation and Response oplossing</v>
      </c>
      <c r="C3" s="12"/>
      <c r="D3" s="13"/>
      <c r="E3" s="14"/>
      <c r="F3" s="14"/>
      <c r="G3" s="14"/>
      <c r="H3" s="15"/>
      <c r="I3" s="15"/>
      <c r="J3" s="15"/>
      <c r="K3" s="16"/>
      <c r="L3" s="16"/>
      <c r="M3" s="16"/>
    </row>
    <row r="4" spans="1:13" s="8" customFormat="1" ht="20.100000000000001" customHeight="1" x14ac:dyDescent="0.25">
      <c r="B4" s="18" t="s">
        <v>16</v>
      </c>
      <c r="C4" s="19"/>
      <c r="D4" s="19"/>
      <c r="E4" s="19"/>
      <c r="F4" s="19"/>
      <c r="G4" s="19"/>
      <c r="H4" s="20"/>
      <c r="I4" s="20"/>
      <c r="J4" s="20"/>
      <c r="K4" s="21"/>
      <c r="L4" s="21"/>
      <c r="M4" s="21"/>
    </row>
    <row r="5" spans="1:13" s="8" customFormat="1" ht="15.95" customHeight="1" x14ac:dyDescent="0.25">
      <c r="B5" s="22" t="str">
        <f>Samenvatting!B5</f>
        <v>IUC 23-003</v>
      </c>
      <c r="C5" s="19"/>
      <c r="D5" s="19"/>
      <c r="E5" s="19"/>
      <c r="F5" s="19"/>
      <c r="G5" s="19"/>
      <c r="H5" s="20"/>
      <c r="I5" s="20"/>
      <c r="J5" s="20"/>
      <c r="K5" s="21"/>
      <c r="L5" s="21"/>
      <c r="M5" s="21"/>
    </row>
    <row r="6" spans="1:13" s="8" customFormat="1" ht="15" customHeight="1" x14ac:dyDescent="0.25">
      <c r="B6" s="23" t="s">
        <v>7</v>
      </c>
      <c r="C6" s="24"/>
      <c r="D6" s="24"/>
      <c r="E6" s="25"/>
      <c r="F6" s="25"/>
      <c r="G6" s="25"/>
      <c r="H6" s="24"/>
      <c r="I6" s="24"/>
      <c r="J6" s="24"/>
      <c r="K6" s="26"/>
      <c r="L6" s="26"/>
    </row>
    <row r="7" spans="1:13" s="8" customFormat="1" ht="15" customHeight="1" x14ac:dyDescent="0.25">
      <c r="B7" s="23"/>
      <c r="C7" s="24"/>
      <c r="D7" s="24"/>
      <c r="E7" s="25"/>
      <c r="F7" s="25"/>
      <c r="G7" s="25"/>
      <c r="H7" s="24"/>
      <c r="I7" s="24"/>
      <c r="J7" s="24"/>
      <c r="K7" s="26"/>
      <c r="L7" s="26"/>
    </row>
    <row r="8" spans="1:13" s="30" customFormat="1" ht="15" customHeight="1" x14ac:dyDescent="0.25">
      <c r="A8" s="8"/>
      <c r="B8" s="27"/>
      <c r="C8" s="28"/>
      <c r="D8" s="28"/>
      <c r="E8" s="29"/>
      <c r="F8" s="29"/>
      <c r="G8" s="29"/>
      <c r="H8" s="28"/>
      <c r="I8" s="28"/>
      <c r="J8" s="28"/>
      <c r="K8" s="28"/>
      <c r="L8" s="28"/>
      <c r="M8" s="28"/>
    </row>
    <row r="9" spans="1:13" s="30" customFormat="1" ht="30" x14ac:dyDescent="0.25">
      <c r="A9" s="8"/>
      <c r="B9" s="56" t="s">
        <v>32</v>
      </c>
      <c r="C9" s="57" t="s">
        <v>33</v>
      </c>
      <c r="D9" s="53" t="s">
        <v>1</v>
      </c>
      <c r="E9" s="53" t="s">
        <v>2</v>
      </c>
      <c r="F9" s="53" t="s">
        <v>3</v>
      </c>
      <c r="G9" s="53" t="s">
        <v>4</v>
      </c>
      <c r="H9" s="53" t="s">
        <v>5</v>
      </c>
      <c r="I9" s="53" t="s">
        <v>6</v>
      </c>
      <c r="J9" s="53" t="s">
        <v>8</v>
      </c>
      <c r="K9" s="53" t="s">
        <v>29</v>
      </c>
      <c r="L9" s="52" t="s">
        <v>30</v>
      </c>
      <c r="M9" s="52" t="s">
        <v>31</v>
      </c>
    </row>
    <row r="10" spans="1:13" s="30" customFormat="1" ht="15" customHeight="1" x14ac:dyDescent="0.25">
      <c r="A10" s="8"/>
      <c r="B10" s="31" t="s">
        <v>97</v>
      </c>
      <c r="C10" s="43" t="s">
        <v>34</v>
      </c>
      <c r="D10" s="70">
        <v>4</v>
      </c>
      <c r="E10" s="70">
        <v>13</v>
      </c>
      <c r="F10" s="70">
        <v>14</v>
      </c>
      <c r="G10" s="58">
        <v>16</v>
      </c>
      <c r="H10" s="71">
        <v>17</v>
      </c>
      <c r="I10" s="71">
        <v>18</v>
      </c>
      <c r="J10" s="71">
        <v>19</v>
      </c>
      <c r="K10" s="71">
        <v>20</v>
      </c>
      <c r="L10" s="71">
        <v>22</v>
      </c>
      <c r="M10" s="71">
        <v>24</v>
      </c>
    </row>
    <row r="11" spans="1:13" s="30" customFormat="1" ht="15" customHeight="1" x14ac:dyDescent="0.25">
      <c r="A11" s="8"/>
      <c r="B11" s="31" t="s">
        <v>98</v>
      </c>
      <c r="C11" s="43" t="s">
        <v>35</v>
      </c>
      <c r="D11" s="70">
        <v>4</v>
      </c>
      <c r="E11" s="70">
        <v>13</v>
      </c>
      <c r="F11" s="70">
        <v>14</v>
      </c>
      <c r="G11" s="58">
        <v>16</v>
      </c>
      <c r="H11" s="71">
        <v>17</v>
      </c>
      <c r="I11" s="71">
        <v>18</v>
      </c>
      <c r="J11" s="71">
        <v>19</v>
      </c>
      <c r="K11" s="71">
        <v>20</v>
      </c>
      <c r="L11" s="71">
        <v>22</v>
      </c>
      <c r="M11" s="71">
        <v>24</v>
      </c>
    </row>
    <row r="12" spans="1:13" s="30" customFormat="1" ht="15" customHeight="1" x14ac:dyDescent="0.25">
      <c r="A12" s="8"/>
      <c r="B12" s="31" t="s">
        <v>96</v>
      </c>
      <c r="C12" s="43" t="s">
        <v>34</v>
      </c>
      <c r="D12" s="71">
        <v>1</v>
      </c>
      <c r="E12" s="71">
        <v>2</v>
      </c>
      <c r="F12" s="71">
        <v>3</v>
      </c>
      <c r="G12" s="71">
        <v>3</v>
      </c>
      <c r="H12" s="71">
        <v>4</v>
      </c>
      <c r="I12" s="71">
        <v>5</v>
      </c>
      <c r="J12" s="71">
        <v>6</v>
      </c>
      <c r="K12" s="71">
        <v>7</v>
      </c>
      <c r="L12" s="58">
        <v>8</v>
      </c>
      <c r="M12" s="58">
        <v>9</v>
      </c>
    </row>
    <row r="13" spans="1:13" s="30" customFormat="1" ht="15" customHeight="1" x14ac:dyDescent="0.25">
      <c r="A13" s="8"/>
      <c r="B13" s="31" t="s">
        <v>96</v>
      </c>
      <c r="C13" s="43" t="s">
        <v>35</v>
      </c>
      <c r="D13" s="71">
        <v>1</v>
      </c>
      <c r="E13" s="71">
        <v>2</v>
      </c>
      <c r="F13" s="71">
        <v>3</v>
      </c>
      <c r="G13" s="71">
        <v>3</v>
      </c>
      <c r="H13" s="71">
        <v>4</v>
      </c>
      <c r="I13" s="71">
        <v>5</v>
      </c>
      <c r="J13" s="71">
        <v>6</v>
      </c>
      <c r="K13" s="71">
        <v>7</v>
      </c>
      <c r="L13" s="58">
        <v>8</v>
      </c>
      <c r="M13" s="58">
        <v>9</v>
      </c>
    </row>
    <row r="14" spans="1:13" s="30" customFormat="1" ht="15" customHeight="1" x14ac:dyDescent="0.25">
      <c r="A14" s="8"/>
      <c r="B14" s="34"/>
      <c r="C14" s="35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3" s="30" customFormat="1" ht="15" customHeight="1" x14ac:dyDescent="0.25">
      <c r="A15" s="8"/>
      <c r="B15" s="36" t="s">
        <v>42</v>
      </c>
      <c r="C15" s="35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s="30" customFormat="1" ht="57" customHeight="1" x14ac:dyDescent="0.25">
      <c r="A16" s="8"/>
      <c r="B16" s="371" t="s">
        <v>43</v>
      </c>
      <c r="C16" s="371"/>
      <c r="D16" s="371"/>
      <c r="E16" s="54"/>
      <c r="F16" s="372" t="s">
        <v>100</v>
      </c>
      <c r="G16" s="372"/>
      <c r="H16" s="372"/>
      <c r="I16" s="372"/>
      <c r="J16" s="54"/>
      <c r="K16" s="54"/>
      <c r="L16" s="54"/>
      <c r="M16" s="54"/>
    </row>
    <row r="17" spans="1:13" s="30" customFormat="1" ht="15" customHeight="1" x14ac:dyDescent="0.25">
      <c r="A17" s="8"/>
      <c r="B17" s="34"/>
      <c r="C17" s="35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s="30" customFormat="1" ht="15" customHeight="1" x14ac:dyDescent="0.25">
      <c r="A18" s="8"/>
      <c r="B18" s="34"/>
      <c r="C18" s="35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3" s="30" customFormat="1" ht="15" customHeight="1" x14ac:dyDescent="0.25">
      <c r="A19" s="8"/>
      <c r="B19" s="36" t="s">
        <v>36</v>
      </c>
      <c r="C19" s="35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30" customFormat="1" ht="15" customHeight="1" x14ac:dyDescent="0.25">
      <c r="A20" s="8"/>
      <c r="B20" s="34"/>
      <c r="C20" s="35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3" s="30" customFormat="1" ht="55.5" customHeight="1" x14ac:dyDescent="0.25">
      <c r="A21" s="8"/>
      <c r="B21" s="56" t="s">
        <v>37</v>
      </c>
      <c r="C21" s="60" t="s">
        <v>38</v>
      </c>
      <c r="D21" s="53" t="s">
        <v>1</v>
      </c>
      <c r="E21" s="53" t="s">
        <v>2</v>
      </c>
      <c r="F21" s="53" t="s">
        <v>3</v>
      </c>
      <c r="G21" s="53" t="s">
        <v>4</v>
      </c>
      <c r="H21" s="53" t="s">
        <v>5</v>
      </c>
      <c r="I21" s="53" t="s">
        <v>6</v>
      </c>
      <c r="J21" s="53" t="s">
        <v>8</v>
      </c>
      <c r="K21" s="53" t="s">
        <v>29</v>
      </c>
      <c r="L21" s="52" t="s">
        <v>30</v>
      </c>
      <c r="M21" s="52" t="s">
        <v>31</v>
      </c>
    </row>
    <row r="22" spans="1:13" s="30" customFormat="1" ht="15" customHeight="1" x14ac:dyDescent="0.25">
      <c r="A22" s="8"/>
      <c r="B22" s="61" t="s">
        <v>39</v>
      </c>
      <c r="C22" s="62" t="s">
        <v>40</v>
      </c>
      <c r="D22" s="55">
        <v>16</v>
      </c>
      <c r="E22" s="55">
        <v>30</v>
      </c>
      <c r="F22" s="55">
        <v>60</v>
      </c>
      <c r="G22" s="58">
        <v>100</v>
      </c>
      <c r="H22" s="59">
        <v>120</v>
      </c>
      <c r="I22" s="59">
        <v>140</v>
      </c>
      <c r="J22" s="59">
        <v>160</v>
      </c>
      <c r="K22" s="59">
        <v>180</v>
      </c>
      <c r="L22" s="59">
        <v>190</v>
      </c>
      <c r="M22" s="59">
        <v>200</v>
      </c>
    </row>
    <row r="23" spans="1:13" s="30" customFormat="1" ht="15" customHeight="1" x14ac:dyDescent="0.25">
      <c r="A23" s="8"/>
      <c r="B23" s="34"/>
      <c r="C23" s="35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s="30" customFormat="1" ht="15" customHeight="1" x14ac:dyDescent="0.25">
      <c r="A24" s="8"/>
      <c r="B24" s="36" t="s">
        <v>41</v>
      </c>
      <c r="C24" s="35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s="30" customFormat="1" ht="79.5" customHeight="1" x14ac:dyDescent="0.25">
      <c r="A25" s="8"/>
      <c r="B25" s="371" t="s">
        <v>59</v>
      </c>
      <c r="C25" s="371"/>
      <c r="D25" s="371"/>
      <c r="E25" s="54"/>
      <c r="F25" s="54"/>
      <c r="G25" s="54"/>
      <c r="H25" s="54"/>
      <c r="I25" s="54"/>
      <c r="J25" s="54"/>
      <c r="K25" s="54"/>
      <c r="L25" s="54"/>
      <c r="M25" s="54"/>
    </row>
    <row r="26" spans="1:13" s="30" customFormat="1" ht="15" customHeight="1" x14ac:dyDescent="0.25">
      <c r="A26" s="8"/>
      <c r="B26" s="34"/>
      <c r="C26" s="35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s="30" customFormat="1" ht="15" customHeight="1" x14ac:dyDescent="0.25">
      <c r="A27" s="8"/>
      <c r="B27" s="34"/>
      <c r="C27" s="35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spans="1:13" s="30" customFormat="1" ht="15" customHeight="1" x14ac:dyDescent="0.25">
      <c r="A28" s="8"/>
      <c r="B28" s="34"/>
      <c r="C28" s="35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s="30" customFormat="1" ht="15" customHeight="1" x14ac:dyDescent="0.25">
      <c r="A29" s="8"/>
      <c r="B29" s="34"/>
      <c r="C29" s="35"/>
      <c r="D29" s="54"/>
      <c r="E29" s="54"/>
      <c r="F29" s="54"/>
      <c r="G29" s="54"/>
      <c r="H29" s="54"/>
      <c r="I29" s="54"/>
      <c r="J29" s="54"/>
      <c r="K29" s="54"/>
      <c r="L29" s="54"/>
      <c r="M29" s="54"/>
    </row>
    <row r="30" spans="1:13" s="30" customFormat="1" ht="15" customHeight="1" x14ac:dyDescent="0.25">
      <c r="A30" s="8"/>
      <c r="B30" s="34"/>
      <c r="C30" s="35"/>
      <c r="D30" s="54"/>
      <c r="E30" s="54"/>
      <c r="F30" s="54"/>
      <c r="G30" s="54"/>
      <c r="H30" s="54"/>
      <c r="I30" s="54"/>
      <c r="J30" s="54"/>
      <c r="K30" s="54"/>
      <c r="L30" s="54"/>
      <c r="M30" s="54"/>
    </row>
    <row r="31" spans="1:13" s="30" customFormat="1" ht="15" customHeight="1" x14ac:dyDescent="0.25">
      <c r="A31" s="8"/>
      <c r="B31" s="34"/>
      <c r="C31" s="35"/>
      <c r="D31" s="54"/>
      <c r="E31" s="54"/>
      <c r="F31" s="54"/>
      <c r="G31" s="54"/>
      <c r="H31" s="54"/>
      <c r="I31" s="54"/>
      <c r="J31" s="54"/>
      <c r="K31" s="54"/>
      <c r="L31" s="54"/>
      <c r="M31" s="54"/>
    </row>
    <row r="32" spans="1:13" s="30" customFormat="1" ht="15" customHeight="1" x14ac:dyDescent="0.25">
      <c r="A32" s="8"/>
      <c r="B32" s="34"/>
      <c r="C32" s="35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23" s="30" customFormat="1" ht="15" customHeight="1" x14ac:dyDescent="0.25">
      <c r="A33" s="8"/>
      <c r="B33" s="34"/>
      <c r="C33" s="35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23" s="30" customFormat="1" ht="15" customHeight="1" x14ac:dyDescent="0.25">
      <c r="A34" s="8"/>
      <c r="B34" s="27"/>
      <c r="C34" s="28"/>
      <c r="D34" s="28"/>
      <c r="E34" s="29"/>
      <c r="F34" s="29"/>
      <c r="G34" s="29"/>
      <c r="H34" s="28"/>
      <c r="I34" s="28"/>
      <c r="J34" s="28"/>
      <c r="K34" s="32"/>
      <c r="L34" s="33"/>
    </row>
    <row r="35" spans="1:23" s="30" customFormat="1" ht="15" customHeight="1" x14ac:dyDescent="0.25">
      <c r="A35" s="8"/>
      <c r="B35" s="27"/>
      <c r="C35" s="28"/>
      <c r="D35" s="28"/>
      <c r="E35" s="29"/>
      <c r="F35" s="29"/>
      <c r="G35" s="29"/>
      <c r="H35" s="28"/>
      <c r="I35" s="28"/>
      <c r="J35" s="28"/>
      <c r="K35" s="32"/>
      <c r="L35" s="33"/>
    </row>
    <row r="36" spans="1:23" s="30" customFormat="1" ht="15" customHeight="1" x14ac:dyDescent="0.25">
      <c r="A36" s="8"/>
      <c r="B36" s="27"/>
      <c r="C36" s="28"/>
      <c r="D36" s="28"/>
      <c r="E36" s="29"/>
      <c r="F36" s="29"/>
      <c r="G36" s="29"/>
      <c r="H36" s="28"/>
      <c r="I36" s="28"/>
      <c r="J36" s="28"/>
      <c r="K36" s="32"/>
      <c r="L36" s="33"/>
    </row>
    <row r="37" spans="1:23" s="30" customFormat="1" ht="15" customHeight="1" x14ac:dyDescent="0.25">
      <c r="A37" s="8"/>
      <c r="B37" s="27"/>
      <c r="C37" s="28"/>
      <c r="D37" s="28"/>
      <c r="E37" s="29"/>
      <c r="F37" s="29"/>
      <c r="G37" s="29"/>
      <c r="H37" s="28"/>
      <c r="I37" s="28"/>
      <c r="J37" s="28"/>
      <c r="K37" s="32"/>
      <c r="L37" s="33"/>
    </row>
    <row r="38" spans="1:23" s="39" customFormat="1" ht="15" hidden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3" s="39" customFormat="1" ht="15" hidden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23" ht="15" hidden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s="8" customFormat="1" ht="15" hidden="1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5" hidden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5" hidden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5" hidden="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5" hidden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5" hidden="1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5" hidden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5" hidden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5" hidden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5" hidden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5" hidden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5" hidden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5" hidden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5" hidden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5" hidden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s="8" customFormat="1" ht="15" hidden="1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5" hidden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5" hidden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5" hidden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5" hidden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5" hidden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5" hidden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5" hidden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5" hidden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5" hidden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5" hidden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5" hidden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5" hidden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5" hidden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5" hidden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5" hidden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5" hidden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5" hidden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5" hidden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5" hidden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5" hidden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5" hidden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5" hidden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5" hidden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5" hidden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15" hidden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15" hidden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15" hidden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15" hidden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15" hidden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15" hidden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15" hidden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15" hidden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15" hidden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15" hidden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15" hidden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15" hidden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15" hidden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15" hidden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15" hidden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15.75" hidden="1" thickBot="1" x14ac:dyDescent="0.3">
      <c r="B96" s="40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2:12" ht="15" hidden="1" x14ac:dyDescent="0.25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2:12" ht="15" hidden="1" x14ac:dyDescent="0.25"/>
    <row r="99" spans="2:12" ht="15" hidden="1" x14ac:dyDescent="0.25"/>
    <row r="100" spans="2:12" ht="15" hidden="1" x14ac:dyDescent="0.25"/>
    <row r="101" spans="2:12" ht="15" hidden="1" x14ac:dyDescent="0.25"/>
    <row r="102" spans="2:12" ht="15" hidden="1" x14ac:dyDescent="0.25"/>
    <row r="103" spans="2:12" ht="15" hidden="1" x14ac:dyDescent="0.25"/>
    <row r="104" spans="2:12" ht="15" hidden="1" x14ac:dyDescent="0.25"/>
    <row r="105" spans="2:12" ht="15" hidden="1" x14ac:dyDescent="0.25"/>
    <row r="106" spans="2:12" ht="15" hidden="1" x14ac:dyDescent="0.25"/>
    <row r="107" spans="2:12" ht="15" hidden="1" x14ac:dyDescent="0.25"/>
    <row r="108" spans="2:12" ht="15" hidden="1" x14ac:dyDescent="0.25"/>
    <row r="109" spans="2:12" ht="15" hidden="1" x14ac:dyDescent="0.25"/>
    <row r="110" spans="2:12" ht="15" hidden="1" x14ac:dyDescent="0.25"/>
    <row r="111" spans="2:12" ht="15" hidden="1" x14ac:dyDescent="0.25"/>
    <row r="112" spans="2: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</sheetData>
  <sheetProtection algorithmName="SHA-512" hashValue="2x2w0FHyvPHYN00d+1qAWpePs9US4JUn5DzlKYMlGc8uANMR3Spig3q2u2LooT8GvPztGv3PVjroirhGIzgylA==" saltValue="juKmVBMdT8ADUz9Yjt6gNQ==" spinCount="100000" sheet="1" objects="1" scenarios="1"/>
  <mergeCells count="3">
    <mergeCell ref="B16:D16"/>
    <mergeCell ref="B25:D25"/>
    <mergeCell ref="F16:I16"/>
  </mergeCells>
  <phoneticPr fontId="25" type="noConversion"/>
  <pageMargins left="0.7" right="0.7" top="0.75" bottom="0.75" header="0.3" footer="0.3"/>
  <pageSetup paperSize="8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0C06-077D-4E12-AC29-4DE446D58256}">
  <dimension ref="A1:T85"/>
  <sheetViews>
    <sheetView showGridLines="0" topLeftCell="A51" zoomScaleNormal="100" workbookViewId="0">
      <selection activeCell="D67" sqref="D67"/>
    </sheetView>
  </sheetViews>
  <sheetFormatPr defaultColWidth="0" defaultRowHeight="15" customHeight="1" zeroHeight="1" x14ac:dyDescent="0.25"/>
  <cols>
    <col min="1" max="1" width="3.7109375" style="196" customWidth="1"/>
    <col min="2" max="2" width="37.28515625" style="9" customWidth="1"/>
    <col min="3" max="3" width="18.7109375" style="196" customWidth="1"/>
    <col min="4" max="9" width="18.7109375" style="197" customWidth="1"/>
    <col min="10" max="12" width="18.7109375" style="196" customWidth="1"/>
    <col min="13" max="13" width="16.5703125" style="196" customWidth="1"/>
    <col min="14" max="14" width="17" style="196" hidden="1" customWidth="1"/>
    <col min="15" max="17" width="18.7109375" style="196" hidden="1" customWidth="1"/>
    <col min="18" max="16384" width="8.85546875" style="196" hidden="1"/>
  </cols>
  <sheetData>
    <row r="1" spans="1:18" ht="15" customHeight="1" x14ac:dyDescent="0.25">
      <c r="A1" s="195"/>
      <c r="I1" s="198"/>
    </row>
    <row r="2" spans="1:18" s="195" customFormat="1" ht="23.25" x14ac:dyDescent="0.25">
      <c r="B2" s="199" t="s">
        <v>0</v>
      </c>
      <c r="C2" s="199"/>
      <c r="D2" s="200"/>
      <c r="E2" s="199"/>
      <c r="F2" s="199"/>
      <c r="G2" s="199"/>
      <c r="H2" s="199"/>
      <c r="I2" s="201"/>
      <c r="J2" s="199"/>
      <c r="K2" s="199"/>
      <c r="L2" s="199"/>
      <c r="M2" s="202"/>
      <c r="N2" s="202"/>
      <c r="O2" s="202"/>
      <c r="P2" s="202"/>
      <c r="Q2" s="202"/>
      <c r="R2" s="202"/>
    </row>
    <row r="3" spans="1:18" s="203" customFormat="1" ht="18.75" x14ac:dyDescent="0.25">
      <c r="B3" s="204" t="str">
        <f>Samenvatting!B3</f>
        <v>Security Orchestration, Automation and Response oplossing</v>
      </c>
      <c r="C3" s="205"/>
      <c r="D3" s="205"/>
      <c r="E3" s="205"/>
      <c r="F3" s="205"/>
      <c r="G3" s="205"/>
      <c r="H3" s="205"/>
      <c r="I3" s="201"/>
      <c r="J3" s="205"/>
      <c r="K3" s="205"/>
      <c r="L3" s="205"/>
      <c r="M3" s="206"/>
      <c r="N3" s="206"/>
      <c r="O3" s="206"/>
      <c r="P3" s="206"/>
      <c r="Q3" s="206"/>
      <c r="R3" s="206"/>
    </row>
    <row r="4" spans="1:18" s="203" customFormat="1" ht="21" x14ac:dyDescent="0.25">
      <c r="B4" s="152" t="s">
        <v>60</v>
      </c>
      <c r="C4" s="205"/>
      <c r="D4" s="205"/>
      <c r="E4" s="205"/>
      <c r="F4" s="205"/>
      <c r="G4" s="205"/>
      <c r="H4" s="205"/>
      <c r="I4" s="201"/>
      <c r="J4" s="205"/>
      <c r="K4" s="205"/>
      <c r="L4" s="205"/>
      <c r="M4" s="206"/>
      <c r="N4" s="206"/>
      <c r="O4" s="206"/>
      <c r="P4" s="206"/>
      <c r="Q4" s="206"/>
      <c r="R4" s="206"/>
    </row>
    <row r="5" spans="1:18" s="203" customFormat="1" ht="15" customHeight="1" x14ac:dyDescent="0.25">
      <c r="B5" s="153" t="s">
        <v>61</v>
      </c>
      <c r="C5" s="205"/>
      <c r="D5" s="205"/>
      <c r="E5" s="205"/>
      <c r="F5" s="205"/>
      <c r="G5" s="205"/>
      <c r="H5" s="205"/>
      <c r="I5" s="201"/>
      <c r="J5" s="205"/>
      <c r="K5" s="205"/>
      <c r="L5" s="205"/>
      <c r="M5" s="206"/>
      <c r="N5" s="206"/>
      <c r="O5" s="206"/>
      <c r="P5" s="206"/>
      <c r="Q5" s="206"/>
      <c r="R5" s="206"/>
    </row>
    <row r="6" spans="1:18" s="203" customFormat="1" ht="15" customHeight="1" x14ac:dyDescent="0.25">
      <c r="B6" s="207" t="s">
        <v>62</v>
      </c>
      <c r="C6" s="205"/>
      <c r="D6" s="205"/>
      <c r="E6" s="205"/>
      <c r="F6" s="205"/>
      <c r="G6" s="205"/>
      <c r="H6" s="205"/>
      <c r="I6" s="201"/>
      <c r="J6" s="205"/>
      <c r="K6" s="205"/>
      <c r="L6" s="205"/>
      <c r="M6" s="206"/>
      <c r="N6" s="206"/>
      <c r="O6" s="206"/>
      <c r="P6" s="206"/>
      <c r="Q6" s="206"/>
      <c r="R6" s="206"/>
    </row>
    <row r="7" spans="1:18" s="203" customFormat="1" ht="15" customHeight="1" x14ac:dyDescent="0.25">
      <c r="B7" s="208"/>
      <c r="C7" s="209"/>
      <c r="D7" s="209"/>
      <c r="E7" s="209"/>
      <c r="F7" s="209"/>
      <c r="G7" s="209"/>
      <c r="H7" s="209"/>
      <c r="I7" s="198"/>
      <c r="J7" s="206"/>
      <c r="K7" s="206"/>
      <c r="L7" s="206"/>
      <c r="M7" s="206"/>
      <c r="N7" s="206"/>
      <c r="O7" s="206"/>
      <c r="P7" s="206"/>
      <c r="Q7" s="206"/>
      <c r="R7" s="206"/>
    </row>
    <row r="8" spans="1:18" s="203" customFormat="1" ht="15.75" x14ac:dyDescent="0.25">
      <c r="B8" s="210" t="s">
        <v>16</v>
      </c>
      <c r="C8" s="211"/>
      <c r="D8" s="212"/>
      <c r="E8" s="212"/>
      <c r="F8" s="212"/>
      <c r="G8" s="212"/>
      <c r="H8" s="212"/>
      <c r="I8" s="212"/>
      <c r="J8" s="212"/>
      <c r="K8" s="212"/>
      <c r="L8" s="213"/>
      <c r="M8" s="206"/>
      <c r="N8" s="206"/>
      <c r="O8" s="206"/>
      <c r="P8" s="206"/>
      <c r="Q8" s="206"/>
      <c r="R8" s="206"/>
    </row>
    <row r="9" spans="1:18" s="203" customFormat="1" ht="15" customHeight="1" x14ac:dyDescent="0.25">
      <c r="B9" s="214"/>
      <c r="C9" s="300" t="s">
        <v>1</v>
      </c>
      <c r="D9" s="300" t="s">
        <v>2</v>
      </c>
      <c r="E9" s="300" t="s">
        <v>3</v>
      </c>
      <c r="F9" s="300" t="s">
        <v>4</v>
      </c>
      <c r="G9" s="300" t="s">
        <v>63</v>
      </c>
      <c r="H9" s="300" t="s">
        <v>6</v>
      </c>
      <c r="I9" s="300" t="s">
        <v>8</v>
      </c>
      <c r="J9" s="300" t="s">
        <v>29</v>
      </c>
      <c r="K9" s="300" t="s">
        <v>30</v>
      </c>
      <c r="L9" s="301" t="s">
        <v>31</v>
      </c>
      <c r="M9" s="206"/>
      <c r="N9" s="206"/>
      <c r="O9" s="206"/>
      <c r="P9" s="206"/>
      <c r="Q9" s="206"/>
      <c r="R9" s="206"/>
    </row>
    <row r="10" spans="1:18" s="203" customFormat="1" ht="25.5" customHeight="1" x14ac:dyDescent="0.25">
      <c r="B10" s="217" t="s">
        <v>64</v>
      </c>
      <c r="C10" s="302">
        <v>4</v>
      </c>
      <c r="D10" s="302">
        <v>13</v>
      </c>
      <c r="E10" s="302">
        <v>14</v>
      </c>
      <c r="F10" s="302">
        <v>16</v>
      </c>
      <c r="G10" s="302">
        <v>17</v>
      </c>
      <c r="H10" s="302">
        <v>18</v>
      </c>
      <c r="I10" s="302">
        <v>19</v>
      </c>
      <c r="J10" s="302">
        <v>20</v>
      </c>
      <c r="K10" s="302">
        <v>22</v>
      </c>
      <c r="L10" s="302">
        <v>24</v>
      </c>
      <c r="M10" s="206"/>
      <c r="N10" s="206"/>
      <c r="O10" s="206"/>
      <c r="P10" s="206"/>
      <c r="Q10" s="206"/>
      <c r="R10" s="206"/>
    </row>
    <row r="11" spans="1:18" s="203" customFormat="1" ht="25.5" customHeight="1" x14ac:dyDescent="0.25">
      <c r="B11" s="217" t="s">
        <v>65</v>
      </c>
      <c r="C11" s="302">
        <v>4</v>
      </c>
      <c r="D11" s="302">
        <v>13</v>
      </c>
      <c r="E11" s="302">
        <v>14</v>
      </c>
      <c r="F11" s="302">
        <v>16</v>
      </c>
      <c r="G11" s="302">
        <v>17</v>
      </c>
      <c r="H11" s="302">
        <v>18</v>
      </c>
      <c r="I11" s="302">
        <v>19</v>
      </c>
      <c r="J11" s="302">
        <v>20</v>
      </c>
      <c r="K11" s="302">
        <v>22</v>
      </c>
      <c r="L11" s="302">
        <v>24</v>
      </c>
      <c r="M11" s="206"/>
      <c r="N11" s="206"/>
      <c r="O11" s="206"/>
      <c r="P11" s="206"/>
      <c r="Q11" s="206"/>
      <c r="R11" s="206"/>
    </row>
    <row r="12" spans="1:18" s="203" customFormat="1" ht="12.75" x14ac:dyDescent="0.25">
      <c r="B12" s="219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06"/>
      <c r="N12" s="206"/>
      <c r="O12" s="206"/>
      <c r="P12" s="206"/>
      <c r="Q12" s="206"/>
      <c r="R12" s="206"/>
    </row>
    <row r="13" spans="1:18" s="203" customFormat="1" x14ac:dyDescent="0.25">
      <c r="B13" s="379" t="s">
        <v>42</v>
      </c>
      <c r="C13" s="379"/>
      <c r="D13" s="63"/>
      <c r="E13" s="63"/>
      <c r="F13" s="64"/>
      <c r="G13" s="221"/>
      <c r="H13" s="221"/>
      <c r="I13" s="220"/>
      <c r="J13" s="220"/>
      <c r="K13" s="220"/>
      <c r="L13" s="220"/>
      <c r="M13" s="206"/>
      <c r="N13" s="206"/>
      <c r="O13" s="206"/>
      <c r="P13" s="206"/>
      <c r="Q13" s="206"/>
      <c r="R13" s="206"/>
    </row>
    <row r="14" spans="1:18" s="203" customFormat="1" ht="78" customHeight="1" x14ac:dyDescent="0.25">
      <c r="B14" s="380" t="s">
        <v>43</v>
      </c>
      <c r="C14" s="380"/>
      <c r="D14" s="380"/>
      <c r="E14" s="63"/>
      <c r="F14" s="380" t="s">
        <v>66</v>
      </c>
      <c r="G14" s="380"/>
      <c r="H14" s="380"/>
      <c r="I14" s="220"/>
      <c r="J14" s="220"/>
      <c r="K14" s="220"/>
      <c r="L14" s="220"/>
      <c r="M14" s="206"/>
      <c r="N14" s="206"/>
      <c r="O14" s="206"/>
      <c r="P14" s="206"/>
      <c r="Q14" s="206"/>
      <c r="R14" s="206"/>
    </row>
    <row r="15" spans="1:18" s="203" customFormat="1" ht="12.75" x14ac:dyDescent="0.25">
      <c r="B15" s="219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06"/>
      <c r="N15" s="206"/>
      <c r="O15" s="206"/>
      <c r="P15" s="206"/>
      <c r="Q15" s="206"/>
      <c r="R15" s="206"/>
    </row>
    <row r="16" spans="1:18" s="203" customFormat="1" ht="15" customHeight="1" thickBot="1" x14ac:dyDescent="0.3"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06"/>
      <c r="N16" s="206"/>
      <c r="O16" s="206"/>
      <c r="P16" s="206"/>
      <c r="Q16" s="206"/>
      <c r="R16" s="206"/>
    </row>
    <row r="17" spans="2:18" s="203" customFormat="1" ht="15" customHeight="1" x14ac:dyDescent="0.25">
      <c r="B17" s="208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6"/>
      <c r="N17" s="206"/>
      <c r="O17" s="206"/>
      <c r="P17" s="206"/>
      <c r="Q17" s="206"/>
      <c r="R17" s="206"/>
    </row>
    <row r="18" spans="2:18" s="203" customFormat="1" ht="15" customHeight="1" x14ac:dyDescent="0.25">
      <c r="B18" s="224" t="s">
        <v>67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6"/>
      <c r="M18" s="206"/>
      <c r="N18" s="206"/>
      <c r="O18" s="206"/>
      <c r="P18" s="206"/>
      <c r="Q18" s="206"/>
      <c r="R18" s="206"/>
    </row>
    <row r="19" spans="2:18" s="203" customFormat="1" ht="15" customHeight="1" x14ac:dyDescent="0.25">
      <c r="B19" s="227" t="s">
        <v>68</v>
      </c>
      <c r="C19" s="228"/>
      <c r="D19" s="228"/>
      <c r="E19" s="229" t="s">
        <v>53</v>
      </c>
      <c r="F19" s="229" t="s">
        <v>54</v>
      </c>
      <c r="G19" s="230" t="s">
        <v>55</v>
      </c>
      <c r="H19" s="231"/>
      <c r="I19" s="231"/>
      <c r="J19" s="231"/>
      <c r="K19" s="231"/>
      <c r="L19" s="232"/>
      <c r="M19" s="206"/>
      <c r="N19" s="206"/>
      <c r="O19" s="206"/>
      <c r="P19" s="206"/>
      <c r="Q19" s="206"/>
      <c r="R19" s="206"/>
    </row>
    <row r="20" spans="2:18" s="203" customFormat="1" ht="15" customHeight="1" x14ac:dyDescent="0.25">
      <c r="B20" s="373" t="s">
        <v>7</v>
      </c>
      <c r="C20" s="374"/>
      <c r="D20" s="375"/>
      <c r="E20" s="65"/>
      <c r="F20" s="65"/>
      <c r="G20" s="376"/>
      <c r="H20" s="377"/>
      <c r="I20" s="377"/>
      <c r="J20" s="377"/>
      <c r="K20" s="377"/>
      <c r="L20" s="378"/>
      <c r="M20" s="206"/>
      <c r="N20" s="206"/>
      <c r="O20" s="206"/>
      <c r="P20" s="206"/>
      <c r="Q20" s="206"/>
      <c r="R20" s="206"/>
    </row>
    <row r="21" spans="2:18" s="203" customFormat="1" ht="15" customHeight="1" x14ac:dyDescent="0.25">
      <c r="B21" s="373" t="s">
        <v>7</v>
      </c>
      <c r="C21" s="374"/>
      <c r="D21" s="375"/>
      <c r="E21" s="65"/>
      <c r="F21" s="65"/>
      <c r="G21" s="376"/>
      <c r="H21" s="377"/>
      <c r="I21" s="377"/>
      <c r="J21" s="377"/>
      <c r="K21" s="377"/>
      <c r="L21" s="378"/>
      <c r="M21" s="206"/>
      <c r="N21" s="206"/>
      <c r="O21" s="206"/>
      <c r="P21" s="206"/>
      <c r="Q21" s="206"/>
      <c r="R21" s="206"/>
    </row>
    <row r="22" spans="2:18" s="203" customFormat="1" ht="15" customHeight="1" x14ac:dyDescent="0.25">
      <c r="B22" s="373" t="s">
        <v>7</v>
      </c>
      <c r="C22" s="374"/>
      <c r="D22" s="375"/>
      <c r="E22" s="65"/>
      <c r="F22" s="65"/>
      <c r="G22" s="376"/>
      <c r="H22" s="377"/>
      <c r="I22" s="377"/>
      <c r="J22" s="377"/>
      <c r="K22" s="377"/>
      <c r="L22" s="378"/>
      <c r="M22" s="206"/>
      <c r="N22" s="206"/>
      <c r="O22" s="206"/>
      <c r="P22" s="206"/>
      <c r="Q22" s="206"/>
      <c r="R22" s="206"/>
    </row>
    <row r="23" spans="2:18" s="203" customFormat="1" ht="15" customHeight="1" x14ac:dyDescent="0.25">
      <c r="B23" s="373" t="s">
        <v>7</v>
      </c>
      <c r="C23" s="374"/>
      <c r="D23" s="375"/>
      <c r="E23" s="65"/>
      <c r="F23" s="65"/>
      <c r="G23" s="376"/>
      <c r="H23" s="377"/>
      <c r="I23" s="377"/>
      <c r="J23" s="377"/>
      <c r="K23" s="377"/>
      <c r="L23" s="378"/>
      <c r="M23" s="206"/>
      <c r="N23" s="206"/>
      <c r="O23" s="206"/>
      <c r="P23" s="206"/>
      <c r="Q23" s="206"/>
      <c r="R23" s="206"/>
    </row>
    <row r="24" spans="2:18" s="203" customFormat="1" ht="15" customHeight="1" x14ac:dyDescent="0.25">
      <c r="B24" s="373" t="s">
        <v>7</v>
      </c>
      <c r="C24" s="374"/>
      <c r="D24" s="375"/>
      <c r="E24" s="65"/>
      <c r="F24" s="65"/>
      <c r="G24" s="376"/>
      <c r="H24" s="377"/>
      <c r="I24" s="377"/>
      <c r="J24" s="377"/>
      <c r="K24" s="377"/>
      <c r="L24" s="378"/>
      <c r="M24" s="206"/>
      <c r="N24" s="206"/>
      <c r="O24" s="206"/>
      <c r="P24" s="206"/>
      <c r="Q24" s="206"/>
      <c r="R24" s="206"/>
    </row>
    <row r="25" spans="2:18" s="203" customFormat="1" ht="15" customHeight="1" thickBot="1" x14ac:dyDescent="0.3">
      <c r="B25" s="233" t="s">
        <v>69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06"/>
      <c r="N25" s="206"/>
      <c r="O25" s="206"/>
      <c r="P25" s="206"/>
      <c r="Q25" s="206"/>
      <c r="R25" s="206"/>
    </row>
    <row r="26" spans="2:18" s="203" customFormat="1" ht="15" customHeight="1" x14ac:dyDescent="0.25">
      <c r="B26" s="208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6"/>
      <c r="N26" s="206"/>
      <c r="O26" s="206"/>
      <c r="P26" s="206"/>
      <c r="Q26" s="206"/>
      <c r="R26" s="206"/>
    </row>
    <row r="27" spans="2:18" s="203" customFormat="1" ht="15" customHeight="1" x14ac:dyDescent="0.25">
      <c r="B27" s="210" t="s">
        <v>60</v>
      </c>
      <c r="C27" s="234" t="s">
        <v>7</v>
      </c>
      <c r="D27" s="235" t="s">
        <v>7</v>
      </c>
      <c r="E27" s="235" t="s">
        <v>7</v>
      </c>
      <c r="F27" s="235"/>
      <c r="G27" s="235"/>
      <c r="H27" s="235"/>
      <c r="I27" s="236"/>
      <c r="J27" s="206"/>
      <c r="K27" s="206"/>
      <c r="L27" s="206"/>
      <c r="M27" s="206"/>
      <c r="N27" s="206"/>
      <c r="O27" s="206"/>
      <c r="P27" s="206"/>
      <c r="Q27" s="206"/>
      <c r="R27" s="206"/>
    </row>
    <row r="28" spans="2:18" s="203" customFormat="1" ht="15" customHeight="1" x14ac:dyDescent="0.25">
      <c r="B28" s="237" t="str">
        <f>B10</f>
        <v>SOC gebruikers t.b.v Productie omgeving</v>
      </c>
      <c r="C28" s="238"/>
      <c r="D28" s="239"/>
      <c r="E28" s="239"/>
      <c r="F28" s="239"/>
      <c r="G28" s="239"/>
      <c r="H28" s="239"/>
      <c r="I28" s="240"/>
      <c r="J28" s="206"/>
      <c r="K28" s="206"/>
      <c r="L28" s="206"/>
      <c r="M28" s="206"/>
      <c r="N28" s="206"/>
      <c r="O28" s="206"/>
      <c r="P28" s="206"/>
      <c r="Q28" s="206"/>
      <c r="R28" s="206"/>
    </row>
    <row r="29" spans="2:18" s="203" customFormat="1" ht="15" customHeight="1" x14ac:dyDescent="0.25">
      <c r="B29" s="241" t="s">
        <v>7</v>
      </c>
      <c r="C29" s="238" t="s">
        <v>70</v>
      </c>
      <c r="D29" s="239"/>
      <c r="E29" s="239"/>
      <c r="F29" s="239"/>
      <c r="G29" s="239"/>
      <c r="H29" s="239"/>
      <c r="I29" s="240"/>
      <c r="J29" s="206"/>
      <c r="K29" s="206"/>
      <c r="L29" s="206"/>
      <c r="M29" s="206"/>
      <c r="N29" s="206"/>
      <c r="O29" s="206"/>
      <c r="P29" s="206"/>
      <c r="Q29" s="206"/>
      <c r="R29" s="206"/>
    </row>
    <row r="30" spans="2:18" s="203" customFormat="1" ht="15" customHeight="1" x14ac:dyDescent="0.25">
      <c r="B30" s="242" t="s">
        <v>71</v>
      </c>
      <c r="C30" s="243" t="str">
        <f>B31</f>
        <v>Gebruiker</v>
      </c>
      <c r="D30" s="239"/>
      <c r="E30" s="239"/>
      <c r="F30" s="239"/>
      <c r="G30" s="239"/>
      <c r="H30" s="239"/>
      <c r="I30" s="240"/>
      <c r="J30" s="206"/>
      <c r="K30" s="206"/>
      <c r="L30" s="206"/>
      <c r="M30" s="206"/>
      <c r="N30" s="206"/>
      <c r="O30" s="206"/>
      <c r="P30" s="206"/>
      <c r="Q30" s="206"/>
      <c r="R30" s="206"/>
    </row>
    <row r="31" spans="2:18" s="203" customFormat="1" ht="15" customHeight="1" x14ac:dyDescent="0.25">
      <c r="B31" s="244" t="s">
        <v>72</v>
      </c>
      <c r="C31" s="66">
        <v>0</v>
      </c>
      <c r="D31" s="239" t="s">
        <v>7</v>
      </c>
      <c r="E31" s="239" t="s">
        <v>7</v>
      </c>
      <c r="F31" s="239"/>
      <c r="G31" s="239"/>
      <c r="H31" s="239"/>
      <c r="I31" s="240"/>
      <c r="J31" s="206"/>
      <c r="K31" s="206"/>
      <c r="L31" s="206"/>
      <c r="M31" s="206"/>
      <c r="N31" s="206"/>
      <c r="O31" s="206"/>
      <c r="P31" s="206"/>
      <c r="Q31" s="206"/>
      <c r="R31" s="206"/>
    </row>
    <row r="32" spans="2:18" s="203" customFormat="1" ht="15" customHeight="1" x14ac:dyDescent="0.25">
      <c r="B32" s="245"/>
      <c r="C32" s="239"/>
      <c r="D32" s="156" t="s">
        <v>7</v>
      </c>
      <c r="E32" s="156" t="s">
        <v>7</v>
      </c>
      <c r="F32" s="156"/>
      <c r="G32" s="156" t="s">
        <v>7</v>
      </c>
      <c r="H32" s="156" t="s">
        <v>7</v>
      </c>
      <c r="I32" s="240"/>
      <c r="J32" s="253"/>
      <c r="K32" s="253"/>
      <c r="L32" s="253"/>
      <c r="M32" s="253"/>
      <c r="N32" s="253"/>
      <c r="O32" s="206"/>
      <c r="P32" s="206"/>
      <c r="Q32" s="206"/>
      <c r="R32" s="206"/>
    </row>
    <row r="33" spans="2:20" s="203" customFormat="1" ht="15" customHeight="1" x14ac:dyDescent="0.25">
      <c r="B33" s="246" t="s">
        <v>73</v>
      </c>
      <c r="C33" s="247"/>
      <c r="D33" s="248"/>
      <c r="E33" s="249" t="s">
        <v>7</v>
      </c>
      <c r="F33" s="250"/>
      <c r="G33" s="250" t="s">
        <v>7</v>
      </c>
      <c r="H33" s="251" t="s">
        <v>7</v>
      </c>
      <c r="I33" s="252" t="s">
        <v>7</v>
      </c>
      <c r="J33" s="253"/>
      <c r="K33" s="253"/>
      <c r="L33" s="253"/>
      <c r="M33" s="253"/>
      <c r="N33" s="253"/>
      <c r="O33" s="206"/>
      <c r="P33" s="206"/>
      <c r="Q33" s="206"/>
      <c r="R33" s="206"/>
      <c r="S33" s="206"/>
    </row>
    <row r="34" spans="2:20" s="203" customFormat="1" ht="15" customHeight="1" x14ac:dyDescent="0.25">
      <c r="B34" s="242"/>
      <c r="C34" s="387" t="str">
        <f>"# "&amp;B31</f>
        <v># Gebruiker</v>
      </c>
      <c r="D34" s="388"/>
      <c r="E34" s="254" t="str">
        <f>"# "&amp;B31</f>
        <v># Gebruiker</v>
      </c>
      <c r="F34" s="255" t="s">
        <v>70</v>
      </c>
      <c r="G34" s="389" t="s">
        <v>74</v>
      </c>
      <c r="H34" s="256" t="s">
        <v>75</v>
      </c>
      <c r="I34" s="257" t="s">
        <v>7</v>
      </c>
      <c r="J34" s="253"/>
      <c r="K34" s="253"/>
      <c r="L34" s="253"/>
      <c r="M34" s="253"/>
      <c r="N34" s="253"/>
      <c r="O34" s="253"/>
      <c r="P34" s="206"/>
      <c r="Q34" s="206"/>
      <c r="R34" s="206"/>
      <c r="S34" s="206"/>
    </row>
    <row r="35" spans="2:20" s="203" customFormat="1" ht="15" customHeight="1" x14ac:dyDescent="0.25">
      <c r="B35" s="258" t="s">
        <v>76</v>
      </c>
      <c r="C35" s="259" t="s">
        <v>77</v>
      </c>
      <c r="D35" s="260" t="s">
        <v>78</v>
      </c>
      <c r="E35" s="261" t="s">
        <v>79</v>
      </c>
      <c r="F35" s="262" t="str">
        <f>$B$31</f>
        <v>Gebruiker</v>
      </c>
      <c r="G35" s="390"/>
      <c r="H35" s="263" t="str">
        <f>$B$31</f>
        <v>Gebruiker</v>
      </c>
      <c r="I35" s="264" t="s">
        <v>80</v>
      </c>
      <c r="J35" s="265" t="s">
        <v>81</v>
      </c>
      <c r="K35" s="265" t="s">
        <v>81</v>
      </c>
      <c r="L35" s="253" t="s">
        <v>82</v>
      </c>
      <c r="M35" s="253" t="s">
        <v>83</v>
      </c>
      <c r="N35" s="253" t="s">
        <v>84</v>
      </c>
      <c r="O35" s="279"/>
      <c r="R35" s="206"/>
      <c r="S35" s="206"/>
      <c r="T35" s="206"/>
    </row>
    <row r="36" spans="2:20" s="203" customFormat="1" ht="15" customHeight="1" x14ac:dyDescent="0.25">
      <c r="B36" s="266" t="s">
        <v>85</v>
      </c>
      <c r="C36" s="267">
        <v>1</v>
      </c>
      <c r="D36" s="67" t="s">
        <v>87</v>
      </c>
      <c r="E36" s="268" t="str">
        <f>IF(+D36&lt;&gt;0,D36,"&gt;")</f>
        <v>&gt;</v>
      </c>
      <c r="F36" s="269">
        <f>+$C$31</f>
        <v>0</v>
      </c>
      <c r="G36" s="68">
        <v>0</v>
      </c>
      <c r="H36" s="270">
        <f>IF(J36=2,"",+$C$31*(1-G36))</f>
        <v>0</v>
      </c>
      <c r="I36" s="271" t="str">
        <f>IF(J36=0,N36,IF(J36=1,M36,""))</f>
        <v>&gt; tot en met Gebruikers</v>
      </c>
      <c r="J36" s="272">
        <f>IF(AND(C36&lt;&gt;" ",D36="&gt;"),0,IF(AND(C36=" ",D36="&gt;"),2,1))</f>
        <v>0</v>
      </c>
      <c r="K36" s="273">
        <v>0</v>
      </c>
      <c r="L36" s="274" t="str">
        <f>C36&amp; " t/m " &amp; D36 &amp; " " &amp; $B$31 &amp; "s"</f>
        <v>1 t/m &gt; Gebruikers</v>
      </c>
      <c r="M36" s="274" t="str">
        <f xml:space="preserve"> "1 t/m " &amp; E36 &amp; " " &amp; $B$31 &amp; "s"</f>
        <v>1 t/m &gt; Gebruikers</v>
      </c>
      <c r="N36" s="274" t="str">
        <f>E36&amp;" "&amp;D35&amp;" "&amp;$B$31&amp;"s"</f>
        <v>&gt; tot en met Gebruikers</v>
      </c>
      <c r="O36" s="279"/>
      <c r="R36" s="206"/>
      <c r="S36" s="206"/>
    </row>
    <row r="37" spans="2:20" s="203" customFormat="1" ht="15" customHeight="1" x14ac:dyDescent="0.25">
      <c r="B37" s="275" t="s">
        <v>166</v>
      </c>
      <c r="C37" s="267" t="str">
        <f t="shared" ref="C37:C38" si="0">IF(ISERROR(+D36+1)," ",D36+1)</f>
        <v xml:space="preserve"> </v>
      </c>
      <c r="D37" s="67" t="s">
        <v>87</v>
      </c>
      <c r="E37" s="268" t="str">
        <f>IF(J37=2,"",IF(+D37&lt;&gt;0,D37,"&gt;"))</f>
        <v/>
      </c>
      <c r="F37" s="269" t="str">
        <f>IF(J37=2," ",+$C$31)</f>
        <v xml:space="preserve"> </v>
      </c>
      <c r="G37" s="68">
        <v>0</v>
      </c>
      <c r="H37" s="270" t="str">
        <f>IF(J37=2,"",+$C$31*(1-G37))</f>
        <v/>
      </c>
      <c r="I37" s="271" t="str">
        <f>IF(J37=0,N37,IF(J37=1,L37,""))</f>
        <v/>
      </c>
      <c r="J37" s="272">
        <f>IF(AND(C37&lt;&gt;" ",D37="&gt;"),0,IF(AND(C37=" ",D37="&gt;"),2,1))</f>
        <v>2</v>
      </c>
      <c r="K37" s="273">
        <f>IF(J37&lt;&gt;2,IF(H37&gt;H36,1,0),0)</f>
        <v>0</v>
      </c>
      <c r="L37" s="274" t="str">
        <f>C36&amp; " t/m " &amp; D37 &amp; " " &amp; $B$31 &amp; "s"</f>
        <v>1 t/m &gt; Gebruikers</v>
      </c>
      <c r="M37" s="274" t="str">
        <f xml:space="preserve"> "1 t/m " &amp; E37 &amp; " " &amp; $B$31 &amp; "s"</f>
        <v>1 t/m  Gebruikers</v>
      </c>
      <c r="N37" s="274" t="str">
        <f>E37&amp;" "&amp;D36&amp;" "&amp;$B$31&amp;"s"</f>
        <v xml:space="preserve"> &gt; Gebruikers</v>
      </c>
      <c r="O37" s="279"/>
      <c r="R37" s="206"/>
      <c r="S37" s="206"/>
    </row>
    <row r="38" spans="2:20" s="203" customFormat="1" ht="15" customHeight="1" x14ac:dyDescent="0.25">
      <c r="B38" s="276" t="s">
        <v>86</v>
      </c>
      <c r="C38" s="267" t="str">
        <f t="shared" si="0"/>
        <v xml:space="preserve"> </v>
      </c>
      <c r="D38" s="67" t="s">
        <v>87</v>
      </c>
      <c r="E38" s="268" t="str">
        <f>IF(J38=2,"",IF(+D38&lt;&gt;0,D38,"&gt;"))</f>
        <v/>
      </c>
      <c r="F38" s="269" t="str">
        <f>IF(J38=2," ",+$C$31)</f>
        <v xml:space="preserve"> </v>
      </c>
      <c r="G38" s="68">
        <v>0</v>
      </c>
      <c r="H38" s="270" t="str">
        <f>IF(J38=2,"",+$C$31*(1-G38))</f>
        <v/>
      </c>
      <c r="I38" s="271" t="str">
        <f>IF(J38=0,N38,IF(J38=1,L38,""))</f>
        <v/>
      </c>
      <c r="J38" s="272">
        <f>IF(AND(C38&lt;&gt;" ",D38="&gt;"),0,IF(AND(C38=" ",D38="&gt;"),2,1))</f>
        <v>2</v>
      </c>
      <c r="K38" s="273">
        <f>IF(J38&lt;&gt;2,IF(H38&gt;H37,1,0),0)</f>
        <v>0</v>
      </c>
      <c r="L38" s="274" t="str">
        <f>C36&amp; " t/m " &amp; D38 &amp; " " &amp; $B$31 &amp; "s"</f>
        <v>1 t/m &gt; Gebruikers</v>
      </c>
      <c r="M38" s="274" t="str">
        <f xml:space="preserve"> "1 t/m " &amp; E38 &amp; " " &amp; $B$31 &amp; "s"</f>
        <v>1 t/m  Gebruikers</v>
      </c>
      <c r="N38" s="274" t="str">
        <f>E38&amp;" "&amp;D37&amp;" "&amp;$B$31&amp;"s"</f>
        <v xml:space="preserve"> &gt; Gebruikers</v>
      </c>
      <c r="O38" s="279"/>
      <c r="R38" s="206"/>
      <c r="S38" s="206"/>
    </row>
    <row r="39" spans="2:20" s="203" customFormat="1" ht="15" customHeight="1" x14ac:dyDescent="0.25">
      <c r="B39" s="276" t="s">
        <v>167</v>
      </c>
      <c r="C39" s="267" t="str">
        <f>IF(ISERROR(+D38+1)," ",D38+1)</f>
        <v xml:space="preserve"> </v>
      </c>
      <c r="D39" s="67" t="s">
        <v>87</v>
      </c>
      <c r="E39" s="268" t="str">
        <f>IF(J39=2,"",IF(+D39&lt;&gt;0,D39,"&gt;"))</f>
        <v/>
      </c>
      <c r="F39" s="269" t="str">
        <f>IF(J39=2," ",+$C$31)</f>
        <v xml:space="preserve"> </v>
      </c>
      <c r="G39" s="68">
        <v>0</v>
      </c>
      <c r="H39" s="270" t="str">
        <f>IF(J39=2,"",+$C$31*(1-G39))</f>
        <v/>
      </c>
      <c r="I39" s="271" t="str">
        <f>IF(J39=0,N39,IF(J39=1,L39,""))</f>
        <v/>
      </c>
      <c r="J39" s="272">
        <f>IF(AND(C39&lt;&gt;" ",D39="&gt;"),0,IF(AND(C39=" ",D39="&gt;"),2,1))</f>
        <v>2</v>
      </c>
      <c r="K39" s="273">
        <f>IF(J39&lt;&gt;2,IF(H39&gt;H38,1,0),0)</f>
        <v>0</v>
      </c>
      <c r="L39" s="274" t="str">
        <f>C36&amp; " t/m " &amp; D39 &amp; " " &amp; $B$31 &amp; "s"</f>
        <v>1 t/m &gt; Gebruikers</v>
      </c>
      <c r="M39" s="274" t="str">
        <f xml:space="preserve"> "1 t/m " &amp; E39 &amp; " " &amp; $B$31 &amp; "s"</f>
        <v>1 t/m  Gebruikers</v>
      </c>
      <c r="N39" s="274" t="str">
        <f>E39&amp;" "&amp;D38&amp;" "&amp;$B$31&amp;"s"</f>
        <v xml:space="preserve"> &gt; Gebruikers</v>
      </c>
      <c r="O39" s="279"/>
      <c r="R39" s="206"/>
      <c r="S39" s="206"/>
    </row>
    <row r="40" spans="2:20" s="203" customFormat="1" ht="15" customHeight="1" x14ac:dyDescent="0.25">
      <c r="B40" s="275" t="s">
        <v>168</v>
      </c>
      <c r="C40" s="267" t="str">
        <f>IF(ISERROR(+D39+1)," ",D39+1)</f>
        <v xml:space="preserve"> </v>
      </c>
      <c r="D40" s="67" t="s">
        <v>87</v>
      </c>
      <c r="E40" s="268" t="str">
        <f>IF(J40=2,"",IF(+D40&lt;&gt;0,D40,"&gt;"))</f>
        <v/>
      </c>
      <c r="F40" s="269" t="str">
        <f>IF(J40=2," ",+$C$31)</f>
        <v xml:space="preserve"> </v>
      </c>
      <c r="G40" s="68">
        <v>0</v>
      </c>
      <c r="H40" s="270" t="str">
        <f>IF(J40=2,"",+$C$31*(1-G40))</f>
        <v/>
      </c>
      <c r="I40" s="271" t="str">
        <f>IF(J40=0,N40,IF(J40=1,L40,""))</f>
        <v/>
      </c>
      <c r="J40" s="273">
        <f>IF(AND(C40&lt;&gt;" ",D40="&gt;"),0,IF(AND(C40=" ",D40="&gt;"),2,1))</f>
        <v>2</v>
      </c>
      <c r="K40" s="273">
        <f>IF(J40&lt;&gt;2,IF(H40&gt;H39,1,0),0)</f>
        <v>0</v>
      </c>
      <c r="L40" s="274" t="str">
        <f>C36&amp; " t/m " &amp; D40 &amp; " " &amp; $B$31 &amp; "s"</f>
        <v>1 t/m &gt; Gebruikers</v>
      </c>
      <c r="M40" s="274" t="str">
        <f xml:space="preserve"> "1 t/m " &amp; E40 &amp; " " &amp; $B$31 &amp; "s"</f>
        <v>1 t/m  Gebruikers</v>
      </c>
      <c r="N40" s="274" t="str">
        <f>E40&amp;" "&amp;D39&amp;" "&amp;$B$31&amp;"s"</f>
        <v xml:space="preserve"> &gt; Gebruikers</v>
      </c>
      <c r="O40" s="279"/>
      <c r="R40" s="206"/>
      <c r="S40" s="206"/>
    </row>
    <row r="41" spans="2:20" s="203" customFormat="1" ht="15" customHeight="1" x14ac:dyDescent="0.25">
      <c r="B41" s="381" t="s">
        <v>88</v>
      </c>
      <c r="C41" s="382"/>
      <c r="D41" s="382"/>
      <c r="E41" s="382"/>
      <c r="F41" s="383"/>
      <c r="H41" s="277" t="str">
        <f>IF(K41=0,"OK","Fout !")</f>
        <v>OK</v>
      </c>
      <c r="I41" s="11" t="s">
        <v>89</v>
      </c>
      <c r="J41" s="278"/>
      <c r="K41" s="273">
        <f>SUM(K36:K40)</f>
        <v>0</v>
      </c>
      <c r="L41" s="279"/>
      <c r="M41" s="273"/>
      <c r="N41" s="253"/>
      <c r="O41" s="253"/>
      <c r="P41" s="206"/>
      <c r="Q41" s="206"/>
      <c r="R41" s="206"/>
      <c r="S41" s="206"/>
    </row>
    <row r="42" spans="2:20" s="203" customFormat="1" ht="15" customHeight="1" x14ac:dyDescent="0.25">
      <c r="B42" s="384"/>
      <c r="C42" s="385"/>
      <c r="D42" s="385"/>
      <c r="E42" s="385"/>
      <c r="F42" s="386"/>
      <c r="I42" s="11"/>
      <c r="J42" s="198"/>
      <c r="K42" s="280"/>
      <c r="L42" s="281"/>
      <c r="M42" s="282"/>
      <c r="N42" s="206"/>
      <c r="O42" s="206"/>
      <c r="P42" s="206"/>
      <c r="Q42" s="206"/>
      <c r="R42" s="206"/>
      <c r="S42" s="206"/>
    </row>
    <row r="43" spans="2:20" s="203" customFormat="1" ht="15" customHeight="1" x14ac:dyDescent="0.25">
      <c r="B43" s="206"/>
      <c r="C43" s="283"/>
      <c r="D43" s="283"/>
      <c r="E43" s="283"/>
      <c r="F43" s="283"/>
      <c r="I43" s="11"/>
      <c r="J43" s="198"/>
      <c r="K43" s="280"/>
      <c r="L43" s="281"/>
      <c r="M43" s="282"/>
      <c r="N43" s="206"/>
      <c r="O43" s="206"/>
      <c r="P43" s="206"/>
      <c r="Q43" s="206"/>
      <c r="R43" s="206"/>
      <c r="S43" s="206"/>
    </row>
    <row r="44" spans="2:20" s="203" customFormat="1" ht="15" customHeight="1" x14ac:dyDescent="0.25">
      <c r="B44" s="284" t="s">
        <v>90</v>
      </c>
      <c r="C44" s="285" t="s">
        <v>1</v>
      </c>
      <c r="D44" s="285" t="s">
        <v>2</v>
      </c>
      <c r="E44" s="285" t="s">
        <v>3</v>
      </c>
      <c r="F44" s="286" t="s">
        <v>4</v>
      </c>
      <c r="G44" s="286" t="s">
        <v>5</v>
      </c>
      <c r="H44" s="286" t="s">
        <v>6</v>
      </c>
      <c r="I44" s="285" t="s">
        <v>8</v>
      </c>
      <c r="J44" s="285" t="s">
        <v>29</v>
      </c>
      <c r="K44" s="285" t="s">
        <v>30</v>
      </c>
      <c r="L44" s="286" t="s">
        <v>31</v>
      </c>
      <c r="M44" s="282"/>
      <c r="N44" s="206"/>
      <c r="O44" s="206"/>
      <c r="P44" s="206"/>
      <c r="Q44" s="206"/>
      <c r="R44" s="206"/>
      <c r="S44" s="206"/>
    </row>
    <row r="45" spans="2:20" s="203" customFormat="1" ht="15" customHeight="1" x14ac:dyDescent="0.25">
      <c r="B45" s="287" t="str">
        <f>"Benodigd aantal " &amp; B31</f>
        <v>Benodigd aantal Gebruiker</v>
      </c>
      <c r="C45" s="288">
        <f t="shared" ref="C45:L45" si="1">+C10</f>
        <v>4</v>
      </c>
      <c r="D45" s="288">
        <f t="shared" si="1"/>
        <v>13</v>
      </c>
      <c r="E45" s="288">
        <f t="shared" si="1"/>
        <v>14</v>
      </c>
      <c r="F45" s="288">
        <f t="shared" si="1"/>
        <v>16</v>
      </c>
      <c r="G45" s="288">
        <f t="shared" si="1"/>
        <v>17</v>
      </c>
      <c r="H45" s="288">
        <f t="shared" si="1"/>
        <v>18</v>
      </c>
      <c r="I45" s="288">
        <f t="shared" si="1"/>
        <v>19</v>
      </c>
      <c r="J45" s="288">
        <f t="shared" si="1"/>
        <v>20</v>
      </c>
      <c r="K45" s="288">
        <f t="shared" si="1"/>
        <v>22</v>
      </c>
      <c r="L45" s="288">
        <f t="shared" si="1"/>
        <v>24</v>
      </c>
      <c r="M45" s="282"/>
      <c r="N45" s="206"/>
      <c r="O45" s="206"/>
      <c r="P45" s="206"/>
      <c r="Q45" s="206"/>
      <c r="R45" s="206"/>
      <c r="S45" s="206"/>
    </row>
    <row r="46" spans="2:20" s="203" customFormat="1" ht="15" customHeight="1" x14ac:dyDescent="0.25">
      <c r="B46" s="287" t="str">
        <f>"Prijs per "&amp;B31&amp;" conform staffel "</f>
        <v xml:space="preserve">Prijs per Gebruiker conform staffel </v>
      </c>
      <c r="C46" s="289">
        <f>IF(ISERROR(VLOOKUP(C45,C36:H40,6,TRUE)),"",VLOOKUP(C45,C36:H40,6,TRUE))</f>
        <v>0</v>
      </c>
      <c r="D46" s="289">
        <f>IF(ISERROR(VLOOKUP(D45,C36:H40,6,TRUE)),"",VLOOKUP(D45,C36:H40,6,TRUE))</f>
        <v>0</v>
      </c>
      <c r="E46" s="289">
        <f>IF(ISERROR(VLOOKUP(E45,C36:H40,6,TRUE)),"",VLOOKUP(E45,C36:H40,6,TRUE))</f>
        <v>0</v>
      </c>
      <c r="F46" s="289">
        <f>IF(ISERROR(VLOOKUP(F45,C36:H40,6,TRUE)),"",VLOOKUP(F45,C36:H40,6,TRUE))</f>
        <v>0</v>
      </c>
      <c r="G46" s="289">
        <f>IF(ISERROR(VLOOKUP(G45,C36:H40,6,TRUE)),"",VLOOKUP(G45,C36:H40,6,TRUE))</f>
        <v>0</v>
      </c>
      <c r="H46" s="289">
        <f>IF(ISERROR(VLOOKUP(H45,C36:H40,6,TRUE)),"",VLOOKUP(H45,C36:H40,6,TRUE))</f>
        <v>0</v>
      </c>
      <c r="I46" s="289">
        <f>IF(ISERROR(VLOOKUP(I45,C36:H40,6,TRUE)),"",VLOOKUP(I45,C36:H40,6,TRUE))</f>
        <v>0</v>
      </c>
      <c r="J46" s="289">
        <f>IF(ISERROR(VLOOKUP(J45,C36:H40,6,TRUE)),"",VLOOKUP(J45,C36:H40,6,TRUE))</f>
        <v>0</v>
      </c>
      <c r="K46" s="289">
        <f>IF(ISERROR(VLOOKUP(K45,C36:H40,6,TRUE)),"",VLOOKUP(K45,C36:H40,6,TRUE))</f>
        <v>0</v>
      </c>
      <c r="L46" s="289">
        <f>IF(ISERROR(VLOOKUP(L45,C36:H40,6,TRUE)),"",VLOOKUP(L45,C36:H40,6,TRUE))</f>
        <v>0</v>
      </c>
      <c r="M46" s="282"/>
      <c r="N46" s="206"/>
      <c r="O46" s="206"/>
      <c r="P46" s="206"/>
      <c r="Q46" s="206"/>
      <c r="R46" s="206"/>
    </row>
    <row r="47" spans="2:20" s="203" customFormat="1" ht="15" customHeight="1" thickBot="1" x14ac:dyDescent="0.3">
      <c r="B47" s="287" t="s">
        <v>91</v>
      </c>
      <c r="C47" s="290">
        <f t="shared" ref="C47:L47" si="2">IF(ISERROR(+C46*C45),0,+C46*C45)</f>
        <v>0</v>
      </c>
      <c r="D47" s="290">
        <f t="shared" si="2"/>
        <v>0</v>
      </c>
      <c r="E47" s="290">
        <f t="shared" si="2"/>
        <v>0</v>
      </c>
      <c r="F47" s="290">
        <f t="shared" si="2"/>
        <v>0</v>
      </c>
      <c r="G47" s="290">
        <f t="shared" si="2"/>
        <v>0</v>
      </c>
      <c r="H47" s="290">
        <f t="shared" si="2"/>
        <v>0</v>
      </c>
      <c r="I47" s="290">
        <f t="shared" si="2"/>
        <v>0</v>
      </c>
      <c r="J47" s="290">
        <f t="shared" si="2"/>
        <v>0</v>
      </c>
      <c r="K47" s="290">
        <f t="shared" si="2"/>
        <v>0</v>
      </c>
      <c r="L47" s="290">
        <f t="shared" si="2"/>
        <v>0</v>
      </c>
      <c r="M47" s="282"/>
      <c r="N47" s="206"/>
      <c r="O47" s="206"/>
      <c r="P47" s="206"/>
      <c r="Q47" s="206"/>
      <c r="R47" s="206"/>
    </row>
    <row r="48" spans="2:20" s="203" customFormat="1" ht="15" customHeight="1" thickTop="1" thickBot="1" x14ac:dyDescent="0.3">
      <c r="B48" s="287" t="s">
        <v>9</v>
      </c>
      <c r="C48" s="291">
        <f>SUM(C47:L47)</f>
        <v>0</v>
      </c>
      <c r="D48" s="283"/>
      <c r="E48" s="283"/>
      <c r="F48" s="283"/>
      <c r="G48" s="283"/>
      <c r="H48" s="283"/>
      <c r="I48" s="283"/>
      <c r="J48" s="206"/>
      <c r="K48" s="206"/>
      <c r="L48" s="206"/>
      <c r="M48" s="282"/>
      <c r="N48" s="206"/>
      <c r="O48" s="206"/>
      <c r="P48" s="206"/>
      <c r="Q48" s="206"/>
      <c r="R48" s="206"/>
    </row>
    <row r="49" spans="1:18" s="203" customFormat="1" ht="15" customHeight="1" thickTop="1" thickBot="1" x14ac:dyDescent="0.3"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82"/>
      <c r="N49" s="206"/>
      <c r="O49" s="206"/>
      <c r="P49" s="206"/>
      <c r="Q49" s="206"/>
      <c r="R49" s="206"/>
    </row>
    <row r="50" spans="1:18" s="203" customFormat="1" ht="15" customHeight="1" x14ac:dyDescent="0.25"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2"/>
      <c r="N50" s="206"/>
      <c r="O50" s="206"/>
      <c r="P50" s="206"/>
      <c r="Q50" s="206"/>
      <c r="R50" s="206"/>
    </row>
    <row r="51" spans="1:18" s="203" customFormat="1" ht="15" customHeight="1" x14ac:dyDescent="0.25">
      <c r="B51" s="284" t="s">
        <v>9</v>
      </c>
      <c r="C51" s="293" t="s">
        <v>92</v>
      </c>
      <c r="D51" s="283"/>
      <c r="E51" s="283"/>
      <c r="F51" s="283"/>
      <c r="G51" s="283"/>
      <c r="H51" s="283"/>
      <c r="I51" s="283"/>
      <c r="J51" s="283"/>
      <c r="K51" s="283"/>
      <c r="L51" s="283"/>
      <c r="M51" s="282"/>
      <c r="N51" s="206"/>
      <c r="O51" s="206"/>
      <c r="P51" s="206"/>
      <c r="Q51" s="206"/>
      <c r="R51" s="206"/>
    </row>
    <row r="52" spans="1:18" s="203" customFormat="1" ht="15" customHeight="1" thickBot="1" x14ac:dyDescent="0.3">
      <c r="B52" s="294" t="s">
        <v>93</v>
      </c>
      <c r="C52" s="295">
        <f>+C48</f>
        <v>0</v>
      </c>
      <c r="D52" s="296"/>
      <c r="F52" s="283"/>
      <c r="G52" s="283"/>
      <c r="H52" s="283"/>
      <c r="I52" s="283"/>
      <c r="J52" s="283"/>
      <c r="K52" s="283"/>
      <c r="L52" s="283"/>
      <c r="M52" s="282"/>
      <c r="N52" s="206"/>
      <c r="O52" s="206"/>
      <c r="P52" s="206"/>
      <c r="Q52" s="206"/>
      <c r="R52" s="206"/>
    </row>
    <row r="53" spans="1:18" s="203" customFormat="1" ht="15" customHeight="1" thickTop="1" thickBot="1" x14ac:dyDescent="0.3">
      <c r="B53" s="222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82"/>
      <c r="N53" s="206"/>
      <c r="O53" s="206"/>
      <c r="P53" s="206"/>
      <c r="Q53" s="206"/>
      <c r="R53" s="206"/>
    </row>
    <row r="54" spans="1:18" ht="15" customHeight="1" x14ac:dyDescent="0.25">
      <c r="J54" s="197"/>
      <c r="K54" s="197"/>
      <c r="L54" s="197"/>
      <c r="M54" s="282"/>
    </row>
    <row r="55" spans="1:18" ht="15" customHeight="1" x14ac:dyDescent="0.25">
      <c r="M55" s="282"/>
    </row>
    <row r="56" spans="1:18" ht="15" customHeight="1" x14ac:dyDescent="0.25">
      <c r="A56" s="203"/>
      <c r="B56" s="208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6"/>
      <c r="N56" s="206"/>
      <c r="O56" s="206"/>
    </row>
    <row r="57" spans="1:18" ht="15" customHeight="1" x14ac:dyDescent="0.25">
      <c r="A57" s="203"/>
      <c r="B57" s="210" t="s">
        <v>60</v>
      </c>
      <c r="C57" s="234" t="s">
        <v>7</v>
      </c>
      <c r="D57" s="235" t="s">
        <v>7</v>
      </c>
      <c r="E57" s="235" t="s">
        <v>7</v>
      </c>
      <c r="F57" s="235"/>
      <c r="G57" s="235"/>
      <c r="H57" s="235"/>
      <c r="I57" s="236"/>
      <c r="J57" s="206"/>
      <c r="K57" s="206"/>
      <c r="L57" s="206"/>
      <c r="M57" s="206"/>
      <c r="N57" s="206"/>
      <c r="O57" s="206"/>
    </row>
    <row r="58" spans="1:18" ht="15" customHeight="1" x14ac:dyDescent="0.25">
      <c r="A58" s="203"/>
      <c r="B58" s="237" t="str">
        <f>B11</f>
        <v xml:space="preserve">SOC gebruikes t.b.v. Ontwikkel-, Test- en Acceptatie (OTA) omgeving </v>
      </c>
      <c r="C58" s="238"/>
      <c r="D58" s="239"/>
      <c r="E58" s="239"/>
      <c r="F58" s="239"/>
      <c r="G58" s="239"/>
      <c r="H58" s="239"/>
      <c r="I58" s="240"/>
      <c r="J58" s="206"/>
      <c r="K58" s="206"/>
      <c r="L58" s="206"/>
      <c r="M58" s="206"/>
      <c r="N58" s="206"/>
      <c r="O58" s="206"/>
    </row>
    <row r="59" spans="1:18" ht="15" customHeight="1" x14ac:dyDescent="0.25">
      <c r="A59" s="203"/>
      <c r="B59" s="241" t="s">
        <v>7</v>
      </c>
      <c r="C59" s="238" t="s">
        <v>70</v>
      </c>
      <c r="D59" s="239"/>
      <c r="E59" s="239"/>
      <c r="F59" s="239"/>
      <c r="G59" s="239"/>
      <c r="H59" s="239"/>
      <c r="I59" s="240"/>
      <c r="J59" s="206"/>
      <c r="K59" s="206"/>
      <c r="L59" s="206"/>
      <c r="M59" s="206"/>
      <c r="N59" s="206"/>
      <c r="O59" s="206"/>
    </row>
    <row r="60" spans="1:18" ht="15" customHeight="1" x14ac:dyDescent="0.25">
      <c r="A60" s="203"/>
      <c r="B60" s="242" t="s">
        <v>71</v>
      </c>
      <c r="C60" s="243" t="str">
        <f>B61</f>
        <v>Gebruiker</v>
      </c>
      <c r="D60" s="239"/>
      <c r="E60" s="239"/>
      <c r="F60" s="239"/>
      <c r="G60" s="239"/>
      <c r="H60" s="239"/>
      <c r="I60" s="240"/>
      <c r="J60" s="206"/>
      <c r="K60" s="206"/>
      <c r="L60" s="206"/>
      <c r="M60" s="206"/>
      <c r="N60" s="206"/>
      <c r="O60" s="206"/>
    </row>
    <row r="61" spans="1:18" ht="15" customHeight="1" x14ac:dyDescent="0.25">
      <c r="A61" s="203"/>
      <c r="B61" s="244" t="s">
        <v>72</v>
      </c>
      <c r="C61" s="66">
        <v>0</v>
      </c>
      <c r="D61" s="239" t="s">
        <v>7</v>
      </c>
      <c r="E61" s="239" t="s">
        <v>7</v>
      </c>
      <c r="F61" s="239"/>
      <c r="G61" s="239"/>
      <c r="H61" s="239"/>
      <c r="I61" s="240"/>
      <c r="J61" s="206"/>
      <c r="K61" s="206"/>
      <c r="L61" s="206"/>
      <c r="M61" s="206"/>
      <c r="N61" s="206"/>
      <c r="O61" s="206"/>
    </row>
    <row r="62" spans="1:18" ht="15" customHeight="1" x14ac:dyDescent="0.25">
      <c r="A62" s="203"/>
      <c r="B62" s="245"/>
      <c r="C62" s="239"/>
      <c r="D62" s="156" t="s">
        <v>7</v>
      </c>
      <c r="E62" s="156" t="s">
        <v>7</v>
      </c>
      <c r="F62" s="156"/>
      <c r="G62" s="156" t="s">
        <v>7</v>
      </c>
      <c r="H62" s="156" t="s">
        <v>7</v>
      </c>
      <c r="I62" s="240"/>
      <c r="J62" s="206"/>
      <c r="K62" s="206"/>
      <c r="L62" s="206"/>
      <c r="M62" s="206"/>
      <c r="N62" s="206"/>
      <c r="O62" s="206"/>
    </row>
    <row r="63" spans="1:18" ht="15" customHeight="1" x14ac:dyDescent="0.25">
      <c r="A63" s="203"/>
      <c r="B63" s="246" t="s">
        <v>73</v>
      </c>
      <c r="C63" s="247"/>
      <c r="D63" s="248"/>
      <c r="E63" s="249" t="s">
        <v>7</v>
      </c>
      <c r="F63" s="250"/>
      <c r="G63" s="250" t="s">
        <v>7</v>
      </c>
      <c r="H63" s="251" t="s">
        <v>7</v>
      </c>
      <c r="I63" s="252" t="s">
        <v>7</v>
      </c>
      <c r="J63" s="253"/>
      <c r="K63" s="253"/>
      <c r="L63" s="253"/>
      <c r="M63" s="253"/>
      <c r="N63" s="253"/>
      <c r="O63" s="206"/>
    </row>
    <row r="64" spans="1:18" ht="15" customHeight="1" x14ac:dyDescent="0.25">
      <c r="A64" s="203"/>
      <c r="B64" s="242"/>
      <c r="C64" s="387" t="str">
        <f>"# "&amp;B61</f>
        <v># Gebruiker</v>
      </c>
      <c r="D64" s="388"/>
      <c r="E64" s="254" t="str">
        <f>"# "&amp;B61</f>
        <v># Gebruiker</v>
      </c>
      <c r="F64" s="255" t="s">
        <v>70</v>
      </c>
      <c r="G64" s="389" t="s">
        <v>74</v>
      </c>
      <c r="H64" s="256" t="s">
        <v>75</v>
      </c>
      <c r="I64" s="257" t="s">
        <v>7</v>
      </c>
      <c r="J64" s="253"/>
      <c r="K64" s="253"/>
      <c r="L64" s="253"/>
      <c r="M64" s="253"/>
      <c r="N64" s="253"/>
      <c r="O64" s="206"/>
    </row>
    <row r="65" spans="1:15" ht="15" customHeight="1" x14ac:dyDescent="0.25">
      <c r="A65" s="203"/>
      <c r="B65" s="258" t="s">
        <v>76</v>
      </c>
      <c r="C65" s="259" t="s">
        <v>77</v>
      </c>
      <c r="D65" s="260" t="s">
        <v>78</v>
      </c>
      <c r="E65" s="261" t="s">
        <v>79</v>
      </c>
      <c r="F65" s="262" t="str">
        <f>$B$31</f>
        <v>Gebruiker</v>
      </c>
      <c r="G65" s="390"/>
      <c r="H65" s="263" t="str">
        <f>$B$31</f>
        <v>Gebruiker</v>
      </c>
      <c r="I65" s="264" t="s">
        <v>80</v>
      </c>
      <c r="J65" s="265" t="s">
        <v>81</v>
      </c>
      <c r="K65" s="265" t="s">
        <v>81</v>
      </c>
      <c r="L65" s="253" t="s">
        <v>82</v>
      </c>
      <c r="M65" s="253" t="s">
        <v>83</v>
      </c>
      <c r="N65" s="253" t="s">
        <v>84</v>
      </c>
      <c r="O65" s="203"/>
    </row>
    <row r="66" spans="1:15" ht="15" customHeight="1" x14ac:dyDescent="0.25">
      <c r="A66" s="203"/>
      <c r="B66" s="266" t="s">
        <v>85</v>
      </c>
      <c r="C66" s="267">
        <v>1</v>
      </c>
      <c r="D66" s="67" t="s">
        <v>87</v>
      </c>
      <c r="E66" s="268" t="str">
        <f>IF(+D66&lt;&gt;0,D66,"&gt;")</f>
        <v>&gt;</v>
      </c>
      <c r="F66" s="269">
        <f>+$C$61</f>
        <v>0</v>
      </c>
      <c r="G66" s="68">
        <v>0</v>
      </c>
      <c r="H66" s="270">
        <f>IF(J66=2,"",+$C$61*(1-G66))</f>
        <v>0</v>
      </c>
      <c r="I66" s="271" t="str">
        <f>IF(J66=0,N66,IF(J66=1,M66,""))</f>
        <v>&gt; tot en met Gebruikers</v>
      </c>
      <c r="J66" s="297">
        <f>IF(AND(C66&lt;&gt;" ",D66="&gt;"),0,IF(AND(C66=" ",D66="&gt;"),2,1))</f>
        <v>0</v>
      </c>
      <c r="K66" s="298">
        <v>0</v>
      </c>
      <c r="L66" s="274" t="str">
        <f>C66&amp; " t/m " &amp; D66 &amp; " " &amp; $B$31 &amp; "s"</f>
        <v>1 t/m &gt; Gebruikers</v>
      </c>
      <c r="M66" s="274" t="str">
        <f xml:space="preserve"> "1 t/m " &amp; E66 &amp; " " &amp; $B$31 &amp; "s"</f>
        <v>1 t/m &gt; Gebruikers</v>
      </c>
      <c r="N66" s="274" t="str">
        <f>E66&amp;" "&amp;D65&amp;" "&amp;$B$31&amp;"s"</f>
        <v>&gt; tot en met Gebruikers</v>
      </c>
      <c r="O66" s="203"/>
    </row>
    <row r="67" spans="1:15" ht="15" customHeight="1" x14ac:dyDescent="0.25">
      <c r="A67" s="203"/>
      <c r="B67" s="275" t="s">
        <v>166</v>
      </c>
      <c r="C67" s="267" t="str">
        <f t="shared" ref="C67:C68" si="3">IF(ISERROR(+D66+1)," ",D66+1)</f>
        <v xml:space="preserve"> </v>
      </c>
      <c r="D67" s="67" t="s">
        <v>87</v>
      </c>
      <c r="E67" s="268" t="str">
        <f>IF(J67=2,"",IF(+D67&lt;&gt;0,D67,"&gt;"))</f>
        <v/>
      </c>
      <c r="F67" s="269">
        <f t="shared" ref="F67:F70" si="4">+$C$61</f>
        <v>0</v>
      </c>
      <c r="G67" s="68">
        <v>0</v>
      </c>
      <c r="H67" s="270" t="str">
        <f t="shared" ref="H67:H70" si="5">IF(J67=2,"",+$C$61*(1-G67))</f>
        <v/>
      </c>
      <c r="I67" s="271" t="str">
        <f>IF(J67=0,N67,IF(J67=1,L67,""))</f>
        <v/>
      </c>
      <c r="J67" s="297">
        <f>IF(AND(C67&lt;&gt;" ",D67="&gt;"),0,IF(AND(C67=" ",D67="&gt;"),2,1))</f>
        <v>2</v>
      </c>
      <c r="K67" s="298">
        <f>IF(J67&lt;&gt;2,IF(H67&gt;H66,1,0),0)</f>
        <v>0</v>
      </c>
      <c r="L67" s="274" t="str">
        <f>C66&amp; " t/m " &amp; D67 &amp; " " &amp; $B$31 &amp; "s"</f>
        <v>1 t/m &gt; Gebruikers</v>
      </c>
      <c r="M67" s="274" t="str">
        <f xml:space="preserve"> "1 t/m " &amp; E67 &amp; " " &amp; $B$31 &amp; "s"</f>
        <v>1 t/m  Gebruikers</v>
      </c>
      <c r="N67" s="274" t="str">
        <f>E67&amp;" "&amp;D66&amp;" "&amp;$B$31&amp;"s"</f>
        <v xml:space="preserve"> &gt; Gebruikers</v>
      </c>
      <c r="O67" s="203"/>
    </row>
    <row r="68" spans="1:15" ht="15" customHeight="1" x14ac:dyDescent="0.25">
      <c r="A68" s="203"/>
      <c r="B68" s="276" t="s">
        <v>86</v>
      </c>
      <c r="C68" s="267" t="str">
        <f t="shared" si="3"/>
        <v xml:space="preserve"> </v>
      </c>
      <c r="D68" s="67" t="s">
        <v>87</v>
      </c>
      <c r="E68" s="268" t="str">
        <f>IF(J68=2,"",IF(+D68&lt;&gt;0,D68,"&gt;"))</f>
        <v/>
      </c>
      <c r="F68" s="269">
        <f t="shared" si="4"/>
        <v>0</v>
      </c>
      <c r="G68" s="68">
        <v>0</v>
      </c>
      <c r="H68" s="270" t="str">
        <f t="shared" si="5"/>
        <v/>
      </c>
      <c r="I68" s="271" t="str">
        <f>IF(J68=0,N68,IF(J68=1,L68,""))</f>
        <v/>
      </c>
      <c r="J68" s="297">
        <f>IF(AND(C68&lt;&gt;" ",D68="&gt;"),0,IF(AND(C68=" ",D68="&gt;"),2,1))</f>
        <v>2</v>
      </c>
      <c r="K68" s="298">
        <f>IF(J68&lt;&gt;2,IF(H68&gt;H67,1,0),0)</f>
        <v>0</v>
      </c>
      <c r="L68" s="274" t="str">
        <f>C66&amp; " t/m " &amp; D68 &amp; " " &amp; $B$31 &amp; "s"</f>
        <v>1 t/m &gt; Gebruikers</v>
      </c>
      <c r="M68" s="274" t="str">
        <f xml:space="preserve"> "1 t/m " &amp; E68 &amp; " " &amp; $B$31 &amp; "s"</f>
        <v>1 t/m  Gebruikers</v>
      </c>
      <c r="N68" s="274" t="str">
        <f>E68&amp;" "&amp;D67&amp;" "&amp;$B$31&amp;"s"</f>
        <v xml:space="preserve"> &gt; Gebruikers</v>
      </c>
      <c r="O68" s="203"/>
    </row>
    <row r="69" spans="1:15" ht="15" customHeight="1" x14ac:dyDescent="0.25">
      <c r="A69" s="203"/>
      <c r="B69" s="276" t="s">
        <v>167</v>
      </c>
      <c r="C69" s="267" t="str">
        <f>IF(ISERROR(+D68+1)," ",D68+1)</f>
        <v xml:space="preserve"> </v>
      </c>
      <c r="D69" s="67" t="s">
        <v>87</v>
      </c>
      <c r="E69" s="268" t="str">
        <f>IF(J69=2,"",IF(+D69&lt;&gt;0,D69,"&gt;"))</f>
        <v/>
      </c>
      <c r="F69" s="269">
        <f t="shared" si="4"/>
        <v>0</v>
      </c>
      <c r="G69" s="68">
        <v>0</v>
      </c>
      <c r="H69" s="270" t="str">
        <f t="shared" si="5"/>
        <v/>
      </c>
      <c r="I69" s="271" t="str">
        <f>IF(J69=0,N69,IF(J69=1,L69,""))</f>
        <v/>
      </c>
      <c r="J69" s="297">
        <f>IF(AND(C69&lt;&gt;" ",D69="&gt;"),0,IF(AND(C69=" ",D69="&gt;"),2,1))</f>
        <v>2</v>
      </c>
      <c r="K69" s="298">
        <f>IF(J69&lt;&gt;2,IF(H69&gt;H68,1,0),0)</f>
        <v>0</v>
      </c>
      <c r="L69" s="274" t="str">
        <f>C66&amp; " t/m " &amp; D69 &amp; " " &amp; $B$31 &amp; "s"</f>
        <v>1 t/m &gt; Gebruikers</v>
      </c>
      <c r="M69" s="274" t="str">
        <f xml:space="preserve"> "1 t/m " &amp; E69 &amp; " " &amp; $B$31 &amp; "s"</f>
        <v>1 t/m  Gebruikers</v>
      </c>
      <c r="N69" s="274" t="str">
        <f>E69&amp;" "&amp;D68&amp;" "&amp;$B$31&amp;"s"</f>
        <v xml:space="preserve"> &gt; Gebruikers</v>
      </c>
      <c r="O69" s="203"/>
    </row>
    <row r="70" spans="1:15" ht="15" customHeight="1" x14ac:dyDescent="0.25">
      <c r="A70" s="203"/>
      <c r="B70" s="275" t="s">
        <v>168</v>
      </c>
      <c r="C70" s="267" t="str">
        <f>IF(ISERROR(+D69+1)," ",D69+1)</f>
        <v xml:space="preserve"> </v>
      </c>
      <c r="D70" s="67" t="s">
        <v>87</v>
      </c>
      <c r="E70" s="268" t="str">
        <f>IF(J70=2,"",IF(+D70&lt;&gt;0,D70,"&gt;"))</f>
        <v/>
      </c>
      <c r="F70" s="269">
        <f t="shared" si="4"/>
        <v>0</v>
      </c>
      <c r="G70" s="68">
        <v>0</v>
      </c>
      <c r="H70" s="270" t="str">
        <f t="shared" si="5"/>
        <v/>
      </c>
      <c r="I70" s="271" t="str">
        <f>IF(J70=0,N70,IF(J70=1,L70,""))</f>
        <v/>
      </c>
      <c r="J70" s="298">
        <f>IF(AND(C70&lt;&gt;" ",D70="&gt;"),0,IF(AND(C70=" ",D70="&gt;"),2,1))</f>
        <v>2</v>
      </c>
      <c r="K70" s="298">
        <f>IF(J70&lt;&gt;2,IF(H70&gt;H69,1,0),0)</f>
        <v>0</v>
      </c>
      <c r="L70" s="274" t="str">
        <f>C66&amp; " t/m " &amp; D70 &amp; " " &amp; $B$31 &amp; "s"</f>
        <v>1 t/m &gt; Gebruikers</v>
      </c>
      <c r="M70" s="274" t="str">
        <f xml:space="preserve"> "1 t/m " &amp; E70 &amp; " " &amp; $B$31 &amp; "s"</f>
        <v>1 t/m  Gebruikers</v>
      </c>
      <c r="N70" s="274" t="str">
        <f>E70&amp;" "&amp;D69&amp;" "&amp;$B$31&amp;"s"</f>
        <v xml:space="preserve"> &gt; Gebruikers</v>
      </c>
      <c r="O70" s="203"/>
    </row>
    <row r="71" spans="1:15" ht="15" customHeight="1" x14ac:dyDescent="0.25">
      <c r="A71" s="203"/>
      <c r="B71" s="381" t="s">
        <v>88</v>
      </c>
      <c r="C71" s="382"/>
      <c r="D71" s="382"/>
      <c r="E71" s="382"/>
      <c r="F71" s="383"/>
      <c r="G71" s="203"/>
      <c r="H71" s="277" t="str">
        <f>IF(K71=0,"OK","Fout !")</f>
        <v>OK</v>
      </c>
      <c r="I71" s="11" t="s">
        <v>89</v>
      </c>
      <c r="J71" s="278"/>
      <c r="K71" s="298">
        <f>SUM(K66:K70)</f>
        <v>0</v>
      </c>
      <c r="L71" s="279"/>
      <c r="M71" s="298"/>
      <c r="N71" s="253"/>
      <c r="O71" s="206"/>
    </row>
    <row r="72" spans="1:15" ht="15" customHeight="1" x14ac:dyDescent="0.25">
      <c r="A72" s="203"/>
      <c r="B72" s="384"/>
      <c r="C72" s="385"/>
      <c r="D72" s="385"/>
      <c r="E72" s="385"/>
      <c r="F72" s="386"/>
      <c r="G72" s="203"/>
      <c r="H72" s="203"/>
      <c r="I72" s="11"/>
      <c r="J72" s="198"/>
      <c r="K72" s="280"/>
      <c r="L72" s="299"/>
      <c r="M72" s="282"/>
      <c r="N72" s="206"/>
      <c r="O72" s="206"/>
    </row>
    <row r="73" spans="1:15" ht="15" customHeight="1" x14ac:dyDescent="0.25">
      <c r="A73" s="203"/>
      <c r="B73" s="206"/>
      <c r="C73" s="283"/>
      <c r="D73" s="283"/>
      <c r="E73" s="283"/>
      <c r="F73" s="283"/>
      <c r="G73" s="203"/>
      <c r="H73" s="203"/>
      <c r="I73" s="11"/>
      <c r="J73" s="198"/>
      <c r="K73" s="280"/>
      <c r="L73" s="281"/>
      <c r="M73" s="282"/>
      <c r="N73" s="206"/>
      <c r="O73" s="206"/>
    </row>
    <row r="74" spans="1:15" ht="15" customHeight="1" x14ac:dyDescent="0.25">
      <c r="A74" s="203"/>
      <c r="B74" s="284" t="s">
        <v>90</v>
      </c>
      <c r="C74" s="285" t="s">
        <v>1</v>
      </c>
      <c r="D74" s="285" t="s">
        <v>2</v>
      </c>
      <c r="E74" s="285" t="s">
        <v>3</v>
      </c>
      <c r="F74" s="286" t="s">
        <v>4</v>
      </c>
      <c r="G74" s="286" t="s">
        <v>5</v>
      </c>
      <c r="H74" s="286" t="s">
        <v>6</v>
      </c>
      <c r="I74" s="285" t="s">
        <v>8</v>
      </c>
      <c r="J74" s="285" t="s">
        <v>29</v>
      </c>
      <c r="K74" s="285" t="s">
        <v>30</v>
      </c>
      <c r="L74" s="286" t="s">
        <v>31</v>
      </c>
      <c r="M74" s="282"/>
      <c r="N74" s="206"/>
      <c r="O74" s="206"/>
    </row>
    <row r="75" spans="1:15" ht="15" customHeight="1" x14ac:dyDescent="0.25">
      <c r="A75" s="203"/>
      <c r="B75" s="287" t="str">
        <f>"Benodigd aantal " &amp; B61</f>
        <v>Benodigd aantal Gebruiker</v>
      </c>
      <c r="C75" s="288">
        <f>+C11</f>
        <v>4</v>
      </c>
      <c r="D75" s="288">
        <f t="shared" ref="D75:L75" si="6">+D11</f>
        <v>13</v>
      </c>
      <c r="E75" s="288">
        <f t="shared" si="6"/>
        <v>14</v>
      </c>
      <c r="F75" s="288">
        <f t="shared" si="6"/>
        <v>16</v>
      </c>
      <c r="G75" s="288">
        <f t="shared" si="6"/>
        <v>17</v>
      </c>
      <c r="H75" s="288">
        <f t="shared" si="6"/>
        <v>18</v>
      </c>
      <c r="I75" s="288">
        <f t="shared" si="6"/>
        <v>19</v>
      </c>
      <c r="J75" s="288">
        <f t="shared" si="6"/>
        <v>20</v>
      </c>
      <c r="K75" s="288">
        <f t="shared" si="6"/>
        <v>22</v>
      </c>
      <c r="L75" s="288">
        <f t="shared" si="6"/>
        <v>24</v>
      </c>
      <c r="M75" s="282"/>
      <c r="N75" s="206"/>
      <c r="O75" s="206"/>
    </row>
    <row r="76" spans="1:15" ht="15" customHeight="1" x14ac:dyDescent="0.25">
      <c r="A76" s="203"/>
      <c r="B76" s="287" t="str">
        <f>"Prijs per "&amp;B61&amp;" conform staffel "</f>
        <v xml:space="preserve">Prijs per Gebruiker conform staffel </v>
      </c>
      <c r="C76" s="289">
        <f>IF(ISERROR(VLOOKUP(C75,C66:H70,6,TRUE)),"",VLOOKUP(C75,C66:H70,6,TRUE))</f>
        <v>0</v>
      </c>
      <c r="D76" s="289">
        <f>IF(ISERROR(VLOOKUP(D75,C66:H70,6,TRUE)),"",VLOOKUP(D75,C66:H70,6,TRUE))</f>
        <v>0</v>
      </c>
      <c r="E76" s="289">
        <f>IF(ISERROR(VLOOKUP(E75,C66:H70,6,TRUE)),"",VLOOKUP(E75,C66:H70,6,TRUE))</f>
        <v>0</v>
      </c>
      <c r="F76" s="289">
        <f>IF(ISERROR(VLOOKUP(F75,C66:H70,6,TRUE)),"",VLOOKUP(F75,C66:H70,6,TRUE))</f>
        <v>0</v>
      </c>
      <c r="G76" s="289">
        <f>IF(ISERROR(VLOOKUP(G75,C66:H70,6,TRUE)),"",VLOOKUP(G75,C66:H70,6,TRUE))</f>
        <v>0</v>
      </c>
      <c r="H76" s="289">
        <f>IF(ISERROR(VLOOKUP(H75,C66:H70,6,TRUE)),"",VLOOKUP(H75,C66:H70,6,TRUE))</f>
        <v>0</v>
      </c>
      <c r="I76" s="289">
        <f>IF(ISERROR(VLOOKUP(I75,C66:H70,6,TRUE)),"",VLOOKUP(I75,C66:H70,6,TRUE))</f>
        <v>0</v>
      </c>
      <c r="J76" s="289">
        <f>IF(ISERROR(VLOOKUP(J75,C66:H70,6,TRUE)),"",VLOOKUP(J75,C66:H70,6,TRUE))</f>
        <v>0</v>
      </c>
      <c r="K76" s="289">
        <f>IF(ISERROR(VLOOKUP(K75,C66:H70,6,TRUE)),"",VLOOKUP(K75,C66:H70,6,TRUE))</f>
        <v>0</v>
      </c>
      <c r="L76" s="289">
        <f>IF(ISERROR(VLOOKUP(L75,C66:H70,6,TRUE)),"",VLOOKUP(L75,C66:H70,6,TRUE))</f>
        <v>0</v>
      </c>
      <c r="M76" s="282"/>
      <c r="N76" s="206"/>
      <c r="O76" s="206"/>
    </row>
    <row r="77" spans="1:15" ht="15" customHeight="1" thickBot="1" x14ac:dyDescent="0.3">
      <c r="A77" s="203"/>
      <c r="B77" s="287" t="s">
        <v>91</v>
      </c>
      <c r="C77" s="290">
        <f t="shared" ref="C77:L77" si="7">IF(ISERROR(+C76*C75),0,+C76*C75)</f>
        <v>0</v>
      </c>
      <c r="D77" s="290">
        <f t="shared" si="7"/>
        <v>0</v>
      </c>
      <c r="E77" s="290">
        <f t="shared" si="7"/>
        <v>0</v>
      </c>
      <c r="F77" s="290">
        <f t="shared" si="7"/>
        <v>0</v>
      </c>
      <c r="G77" s="290">
        <f t="shared" si="7"/>
        <v>0</v>
      </c>
      <c r="H77" s="290">
        <f t="shared" si="7"/>
        <v>0</v>
      </c>
      <c r="I77" s="290">
        <f t="shared" si="7"/>
        <v>0</v>
      </c>
      <c r="J77" s="290">
        <f t="shared" si="7"/>
        <v>0</v>
      </c>
      <c r="K77" s="290">
        <f t="shared" si="7"/>
        <v>0</v>
      </c>
      <c r="L77" s="290">
        <f t="shared" si="7"/>
        <v>0</v>
      </c>
      <c r="M77" s="282"/>
      <c r="N77" s="206"/>
      <c r="O77" s="206"/>
    </row>
    <row r="78" spans="1:15" ht="15" customHeight="1" thickTop="1" thickBot="1" x14ac:dyDescent="0.3">
      <c r="A78" s="203"/>
      <c r="B78" s="287" t="s">
        <v>9</v>
      </c>
      <c r="C78" s="291">
        <f>SUM(C77:L77)</f>
        <v>0</v>
      </c>
      <c r="D78" s="283"/>
      <c r="E78" s="283"/>
      <c r="F78" s="283"/>
      <c r="G78" s="283"/>
      <c r="H78" s="283"/>
      <c r="I78" s="283"/>
      <c r="J78" s="206"/>
      <c r="K78" s="206"/>
      <c r="L78" s="206"/>
      <c r="M78" s="282"/>
      <c r="N78" s="206"/>
      <c r="O78" s="206"/>
    </row>
    <row r="79" spans="1:15" ht="15" customHeight="1" thickTop="1" thickBot="1" x14ac:dyDescent="0.3">
      <c r="A79" s="203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  <c r="M79" s="282"/>
      <c r="N79" s="206"/>
      <c r="O79" s="206"/>
    </row>
    <row r="80" spans="1:15" ht="15" customHeight="1" x14ac:dyDescent="0.25">
      <c r="A80" s="203"/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2"/>
      <c r="N80" s="206"/>
      <c r="O80" s="206"/>
    </row>
    <row r="81" spans="1:15" ht="15" customHeight="1" x14ac:dyDescent="0.25">
      <c r="A81" s="203"/>
      <c r="B81" s="284" t="s">
        <v>9</v>
      </c>
      <c r="C81" s="293" t="s">
        <v>92</v>
      </c>
      <c r="D81" s="283"/>
      <c r="E81" s="283"/>
      <c r="F81" s="283"/>
      <c r="G81" s="283"/>
      <c r="H81" s="283"/>
      <c r="I81" s="283"/>
      <c r="J81" s="283"/>
      <c r="K81" s="283"/>
      <c r="L81" s="283"/>
      <c r="M81" s="282"/>
      <c r="N81" s="206"/>
      <c r="O81" s="206"/>
    </row>
    <row r="82" spans="1:15" ht="15" customHeight="1" thickBot="1" x14ac:dyDescent="0.3">
      <c r="A82" s="203"/>
      <c r="B82" s="294" t="s">
        <v>93</v>
      </c>
      <c r="C82" s="295">
        <f>+C78</f>
        <v>0</v>
      </c>
      <c r="D82" s="296"/>
      <c r="E82" s="203"/>
      <c r="F82" s="283"/>
      <c r="G82" s="283"/>
      <c r="H82" s="283"/>
      <c r="I82" s="283"/>
      <c r="J82" s="283"/>
      <c r="K82" s="283"/>
      <c r="L82" s="283"/>
      <c r="M82" s="282"/>
      <c r="N82" s="206"/>
      <c r="O82" s="206"/>
    </row>
    <row r="83" spans="1:15" ht="15" customHeight="1" thickTop="1" thickBot="1" x14ac:dyDescent="0.3">
      <c r="A83" s="203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82"/>
      <c r="N83" s="206"/>
      <c r="O83" s="206"/>
    </row>
    <row r="84" spans="1:15" ht="15" customHeight="1" x14ac:dyDescent="0.25">
      <c r="J84" s="197"/>
      <c r="K84" s="197"/>
      <c r="L84" s="197"/>
      <c r="M84" s="282"/>
    </row>
    <row r="85" spans="1:15" ht="15" customHeight="1" x14ac:dyDescent="0.25"/>
  </sheetData>
  <sheetProtection algorithmName="SHA-512" hashValue="uC0lVxa6YieRF14EBET83jXjVRY6aw89oTqpUIMUNHZC61WZO77BOmlcHn9cAXZU7fooOQ/pbGNg0Rh5xIu72A==" saltValue="EnbcQDLS1al2v935leKX6Q==" spinCount="100000" sheet="1" objects="1" scenarios="1"/>
  <mergeCells count="19">
    <mergeCell ref="B71:F72"/>
    <mergeCell ref="B22:D22"/>
    <mergeCell ref="G22:L22"/>
    <mergeCell ref="B23:D23"/>
    <mergeCell ref="G23:L23"/>
    <mergeCell ref="B24:D24"/>
    <mergeCell ref="G24:L24"/>
    <mergeCell ref="C34:D34"/>
    <mergeCell ref="G34:G35"/>
    <mergeCell ref="B41:F42"/>
    <mergeCell ref="C64:D64"/>
    <mergeCell ref="G64:G65"/>
    <mergeCell ref="B21:D21"/>
    <mergeCell ref="G21:L21"/>
    <mergeCell ref="B13:C13"/>
    <mergeCell ref="B14:D14"/>
    <mergeCell ref="F14:H14"/>
    <mergeCell ref="B20:D20"/>
    <mergeCell ref="G20:L20"/>
  </mergeCells>
  <conditionalFormatting sqref="D36:D39">
    <cfRule type="expression" dxfId="65" priority="10">
      <formula>D35&lt;&gt;"&gt;"</formula>
    </cfRule>
    <cfRule type="expression" dxfId="64" priority="11">
      <formula>D35="&gt;"</formula>
    </cfRule>
  </conditionalFormatting>
  <conditionalFormatting sqref="D40">
    <cfRule type="expression" dxfId="63" priority="9">
      <formula>D39="&gt;"</formula>
    </cfRule>
  </conditionalFormatting>
  <conditionalFormatting sqref="H41">
    <cfRule type="expression" dxfId="62" priority="12">
      <formula>$K$41&gt;0</formula>
    </cfRule>
  </conditionalFormatting>
  <conditionalFormatting sqref="H36:H40">
    <cfRule type="expression" dxfId="61" priority="13">
      <formula>J36=2</formula>
    </cfRule>
    <cfRule type="expression" dxfId="60" priority="14">
      <formula>K36=0</formula>
    </cfRule>
    <cfRule type="expression" dxfId="59" priority="15">
      <formula>K36=1</formula>
    </cfRule>
  </conditionalFormatting>
  <conditionalFormatting sqref="G36:G40">
    <cfRule type="expression" dxfId="58" priority="16">
      <formula>J36=2</formula>
    </cfRule>
  </conditionalFormatting>
  <conditionalFormatting sqref="D66:D69">
    <cfRule type="expression" dxfId="57" priority="2">
      <formula>D65&lt;&gt;"&gt;"</formula>
    </cfRule>
    <cfRule type="expression" dxfId="56" priority="3">
      <formula>D65="&gt;"</formula>
    </cfRule>
  </conditionalFormatting>
  <conditionalFormatting sqref="D70">
    <cfRule type="expression" dxfId="55" priority="1">
      <formula>D69="&gt;"</formula>
    </cfRule>
  </conditionalFormatting>
  <conditionalFormatting sqref="H71">
    <cfRule type="expression" dxfId="54" priority="4">
      <formula>$K$41&gt;0</formula>
    </cfRule>
  </conditionalFormatting>
  <conditionalFormatting sqref="H66:H70">
    <cfRule type="expression" dxfId="53" priority="5">
      <formula>J66=2</formula>
    </cfRule>
    <cfRule type="expression" dxfId="52" priority="6">
      <formula>K66=0</formula>
    </cfRule>
    <cfRule type="expression" dxfId="51" priority="7">
      <formula>K66=1</formula>
    </cfRule>
  </conditionalFormatting>
  <conditionalFormatting sqref="G66:G70">
    <cfRule type="expression" dxfId="50" priority="8">
      <formula>J66=2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6ADE-A468-4F80-9006-E60B3686619A}">
  <dimension ref="A1:XFD85"/>
  <sheetViews>
    <sheetView showGridLines="0" topLeftCell="A47" zoomScale="85" zoomScaleNormal="85" workbookViewId="0">
      <selection activeCell="K67" sqref="K67"/>
    </sheetView>
  </sheetViews>
  <sheetFormatPr defaultColWidth="0" defaultRowHeight="15" customHeight="1" zeroHeight="1" x14ac:dyDescent="0.25"/>
  <cols>
    <col min="1" max="1" width="3.7109375" style="196" customWidth="1"/>
    <col min="2" max="2" width="37.28515625" style="9" customWidth="1"/>
    <col min="3" max="3" width="18.7109375" style="196" customWidth="1"/>
    <col min="4" max="9" width="18.7109375" style="197" customWidth="1"/>
    <col min="10" max="12" width="18.7109375" style="196" customWidth="1"/>
    <col min="13" max="13" width="7.7109375" style="196" customWidth="1"/>
    <col min="14" max="14" width="17" style="196" hidden="1"/>
    <col min="15" max="17" width="18.7109375" style="196" hidden="1"/>
    <col min="18" max="16383" width="8.85546875" style="196" hidden="1"/>
    <col min="16384" max="16384" width="1.7109375" style="196" hidden="1"/>
  </cols>
  <sheetData>
    <row r="1" spans="1:18" ht="15" customHeight="1" x14ac:dyDescent="0.25">
      <c r="A1" s="195"/>
      <c r="I1" s="198"/>
    </row>
    <row r="2" spans="1:18" s="195" customFormat="1" ht="23.25" x14ac:dyDescent="0.25">
      <c r="B2" s="199" t="s">
        <v>0</v>
      </c>
      <c r="C2" s="199"/>
      <c r="D2" s="200"/>
      <c r="E2" s="199"/>
      <c r="F2" s="199"/>
      <c r="G2" s="199"/>
      <c r="H2" s="199"/>
      <c r="I2" s="201"/>
      <c r="J2" s="199"/>
      <c r="K2" s="199"/>
      <c r="L2" s="199"/>
      <c r="M2" s="202"/>
      <c r="N2" s="202"/>
      <c r="O2" s="202"/>
      <c r="P2" s="202"/>
      <c r="Q2" s="202"/>
      <c r="R2" s="202"/>
    </row>
    <row r="3" spans="1:18" s="203" customFormat="1" ht="18.75" x14ac:dyDescent="0.25">
      <c r="B3" s="204" t="str">
        <f>Samenvatting!B3</f>
        <v>Security Orchestration, Automation and Response oplossing</v>
      </c>
      <c r="C3" s="205"/>
      <c r="D3" s="205"/>
      <c r="E3" s="205"/>
      <c r="F3" s="205"/>
      <c r="G3" s="205"/>
      <c r="H3" s="205"/>
      <c r="I3" s="201"/>
      <c r="J3" s="205"/>
      <c r="K3" s="205"/>
      <c r="L3" s="205"/>
      <c r="M3" s="206"/>
      <c r="N3" s="206"/>
      <c r="O3" s="206"/>
      <c r="P3" s="206"/>
      <c r="Q3" s="206"/>
      <c r="R3" s="206"/>
    </row>
    <row r="4" spans="1:18" s="203" customFormat="1" ht="21" x14ac:dyDescent="0.25">
      <c r="B4" s="152" t="s">
        <v>60</v>
      </c>
      <c r="C4" s="205"/>
      <c r="D4" s="205"/>
      <c r="E4" s="205"/>
      <c r="F4" s="205"/>
      <c r="G4" s="205"/>
      <c r="H4" s="205"/>
      <c r="I4" s="201"/>
      <c r="J4" s="205"/>
      <c r="K4" s="205"/>
      <c r="L4" s="205"/>
      <c r="M4" s="206"/>
      <c r="N4" s="206"/>
      <c r="O4" s="206"/>
      <c r="P4" s="206"/>
      <c r="Q4" s="206"/>
      <c r="R4" s="206"/>
    </row>
    <row r="5" spans="1:18" s="203" customFormat="1" ht="15" customHeight="1" x14ac:dyDescent="0.25">
      <c r="B5" s="153" t="s">
        <v>61</v>
      </c>
      <c r="C5" s="205"/>
      <c r="D5" s="205"/>
      <c r="E5" s="205"/>
      <c r="F5" s="205"/>
      <c r="G5" s="205"/>
      <c r="H5" s="205"/>
      <c r="I5" s="201"/>
      <c r="J5" s="205"/>
      <c r="K5" s="205"/>
      <c r="L5" s="205"/>
      <c r="M5" s="206"/>
      <c r="N5" s="206"/>
      <c r="O5" s="206"/>
      <c r="P5" s="206"/>
      <c r="Q5" s="206"/>
      <c r="R5" s="206"/>
    </row>
    <row r="6" spans="1:18" s="203" customFormat="1" ht="15" customHeight="1" x14ac:dyDescent="0.25">
      <c r="B6" s="207" t="s">
        <v>62</v>
      </c>
      <c r="C6" s="205"/>
      <c r="D6" s="205"/>
      <c r="E6" s="205"/>
      <c r="F6" s="205"/>
      <c r="G6" s="205"/>
      <c r="H6" s="205"/>
      <c r="I6" s="201"/>
      <c r="J6" s="205"/>
      <c r="K6" s="205"/>
      <c r="L6" s="205"/>
      <c r="M6" s="206"/>
      <c r="N6" s="206"/>
      <c r="O6" s="206"/>
      <c r="P6" s="206"/>
      <c r="Q6" s="206"/>
      <c r="R6" s="206"/>
    </row>
    <row r="7" spans="1:18" s="203" customFormat="1" ht="15" customHeight="1" x14ac:dyDescent="0.25">
      <c r="B7" s="208"/>
      <c r="C7" s="209"/>
      <c r="D7" s="209"/>
      <c r="E7" s="209"/>
      <c r="F7" s="209"/>
      <c r="G7" s="209"/>
      <c r="H7" s="209"/>
      <c r="I7" s="198"/>
      <c r="J7" s="206"/>
      <c r="K7" s="206"/>
      <c r="L7" s="206"/>
      <c r="M7" s="206"/>
      <c r="N7" s="206"/>
      <c r="O7" s="206"/>
      <c r="P7" s="206"/>
      <c r="Q7" s="206"/>
      <c r="R7" s="206"/>
    </row>
    <row r="8" spans="1:18" s="203" customFormat="1" ht="15.75" x14ac:dyDescent="0.25">
      <c r="B8" s="210" t="s">
        <v>16</v>
      </c>
      <c r="C8" s="211"/>
      <c r="D8" s="212"/>
      <c r="E8" s="212"/>
      <c r="F8" s="212"/>
      <c r="G8" s="212"/>
      <c r="H8" s="212"/>
      <c r="I8" s="212"/>
      <c r="J8" s="212"/>
      <c r="K8" s="212"/>
      <c r="L8" s="213"/>
      <c r="M8" s="206"/>
      <c r="N8" s="206"/>
      <c r="O8" s="206"/>
      <c r="P8" s="206"/>
      <c r="Q8" s="206"/>
      <c r="R8" s="206"/>
    </row>
    <row r="9" spans="1:18" s="203" customFormat="1" ht="15" customHeight="1" x14ac:dyDescent="0.25">
      <c r="B9" s="214"/>
      <c r="C9" s="215" t="s">
        <v>1</v>
      </c>
      <c r="D9" s="215" t="s">
        <v>2</v>
      </c>
      <c r="E9" s="215" t="s">
        <v>3</v>
      </c>
      <c r="F9" s="215" t="s">
        <v>4</v>
      </c>
      <c r="G9" s="215" t="s">
        <v>63</v>
      </c>
      <c r="H9" s="215" t="s">
        <v>6</v>
      </c>
      <c r="I9" s="215" t="s">
        <v>8</v>
      </c>
      <c r="J9" s="215" t="s">
        <v>29</v>
      </c>
      <c r="K9" s="215" t="s">
        <v>30</v>
      </c>
      <c r="L9" s="216" t="s">
        <v>31</v>
      </c>
      <c r="M9" s="206"/>
      <c r="N9" s="206"/>
      <c r="O9" s="206"/>
      <c r="P9" s="206"/>
      <c r="Q9" s="206"/>
      <c r="R9" s="206"/>
    </row>
    <row r="10" spans="1:18" s="203" customFormat="1" ht="25.5" customHeight="1" x14ac:dyDescent="0.25">
      <c r="B10" s="217" t="s">
        <v>95</v>
      </c>
      <c r="C10" s="218">
        <v>1</v>
      </c>
      <c r="D10" s="218">
        <v>2</v>
      </c>
      <c r="E10" s="218">
        <v>3</v>
      </c>
      <c r="F10" s="218">
        <v>3</v>
      </c>
      <c r="G10" s="218">
        <v>4</v>
      </c>
      <c r="H10" s="218">
        <v>5</v>
      </c>
      <c r="I10" s="218">
        <v>6</v>
      </c>
      <c r="J10" s="218">
        <v>7</v>
      </c>
      <c r="K10" s="69">
        <v>8</v>
      </c>
      <c r="L10" s="69">
        <v>9</v>
      </c>
      <c r="M10" s="206"/>
      <c r="N10" s="206"/>
      <c r="O10" s="206"/>
      <c r="P10" s="206"/>
      <c r="Q10" s="206"/>
      <c r="R10" s="206"/>
    </row>
    <row r="11" spans="1:18" s="203" customFormat="1" ht="40.5" customHeight="1" x14ac:dyDescent="0.25">
      <c r="B11" s="217" t="s">
        <v>94</v>
      </c>
      <c r="C11" s="218">
        <v>1</v>
      </c>
      <c r="D11" s="218">
        <v>2</v>
      </c>
      <c r="E11" s="218">
        <v>3</v>
      </c>
      <c r="F11" s="218">
        <v>3</v>
      </c>
      <c r="G11" s="218">
        <v>4</v>
      </c>
      <c r="H11" s="218">
        <v>5</v>
      </c>
      <c r="I11" s="218">
        <v>6</v>
      </c>
      <c r="J11" s="218">
        <v>7</v>
      </c>
      <c r="K11" s="69">
        <v>8</v>
      </c>
      <c r="L11" s="69">
        <v>9</v>
      </c>
      <c r="M11" s="206"/>
      <c r="N11" s="206"/>
      <c r="O11" s="206"/>
      <c r="P11" s="206"/>
      <c r="Q11" s="206"/>
      <c r="R11" s="206"/>
    </row>
    <row r="12" spans="1:18" s="203" customFormat="1" ht="12.75" x14ac:dyDescent="0.25">
      <c r="B12" s="219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06"/>
      <c r="N12" s="206"/>
      <c r="O12" s="206"/>
      <c r="P12" s="206"/>
      <c r="Q12" s="206"/>
      <c r="R12" s="206"/>
    </row>
    <row r="13" spans="1:18" s="203" customFormat="1" x14ac:dyDescent="0.25">
      <c r="B13" s="379" t="s">
        <v>42</v>
      </c>
      <c r="C13" s="379"/>
      <c r="D13" s="63"/>
      <c r="E13" s="63"/>
      <c r="F13" s="64"/>
      <c r="G13" s="221"/>
      <c r="H13" s="221"/>
      <c r="I13" s="220"/>
      <c r="J13" s="220"/>
      <c r="K13" s="220"/>
      <c r="L13" s="220"/>
      <c r="M13" s="206"/>
      <c r="N13" s="206"/>
      <c r="O13" s="206"/>
      <c r="P13" s="206"/>
      <c r="Q13" s="206"/>
      <c r="R13" s="206"/>
    </row>
    <row r="14" spans="1:18" s="203" customFormat="1" ht="78" customHeight="1" x14ac:dyDescent="0.25">
      <c r="B14" s="380" t="s">
        <v>43</v>
      </c>
      <c r="C14" s="380"/>
      <c r="D14" s="380"/>
      <c r="E14" s="63"/>
      <c r="F14" s="380" t="s">
        <v>99</v>
      </c>
      <c r="G14" s="380"/>
      <c r="H14" s="380"/>
      <c r="I14" s="220"/>
      <c r="J14" s="220"/>
      <c r="K14" s="220"/>
      <c r="L14" s="220"/>
      <c r="M14" s="206"/>
      <c r="N14" s="206"/>
      <c r="O14" s="206"/>
      <c r="P14" s="206"/>
      <c r="Q14" s="206"/>
      <c r="R14" s="206"/>
    </row>
    <row r="15" spans="1:18" s="203" customFormat="1" ht="12.75" x14ac:dyDescent="0.25">
      <c r="B15" s="219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06"/>
      <c r="N15" s="206"/>
      <c r="O15" s="206"/>
      <c r="P15" s="206"/>
      <c r="Q15" s="206"/>
      <c r="R15" s="206"/>
    </row>
    <row r="16" spans="1:18" s="203" customFormat="1" ht="15" customHeight="1" thickBot="1" x14ac:dyDescent="0.3"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06"/>
      <c r="N16" s="206"/>
      <c r="O16" s="206"/>
      <c r="P16" s="206"/>
      <c r="Q16" s="206"/>
      <c r="R16" s="206"/>
    </row>
    <row r="17" spans="2:18" s="203" customFormat="1" ht="15" customHeight="1" x14ac:dyDescent="0.25">
      <c r="B17" s="208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6"/>
      <c r="N17" s="206"/>
      <c r="O17" s="206"/>
      <c r="P17" s="206"/>
      <c r="Q17" s="206"/>
      <c r="R17" s="206"/>
    </row>
    <row r="18" spans="2:18" s="203" customFormat="1" ht="15" customHeight="1" x14ac:dyDescent="0.25">
      <c r="B18" s="224" t="s">
        <v>67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6"/>
      <c r="M18" s="206"/>
      <c r="N18" s="206"/>
      <c r="O18" s="206"/>
      <c r="P18" s="206"/>
      <c r="Q18" s="206"/>
      <c r="R18" s="206"/>
    </row>
    <row r="19" spans="2:18" s="203" customFormat="1" ht="15" customHeight="1" x14ac:dyDescent="0.25">
      <c r="B19" s="227" t="s">
        <v>68</v>
      </c>
      <c r="C19" s="228"/>
      <c r="D19" s="228"/>
      <c r="E19" s="229" t="s">
        <v>53</v>
      </c>
      <c r="F19" s="229" t="s">
        <v>54</v>
      </c>
      <c r="G19" s="230" t="s">
        <v>55</v>
      </c>
      <c r="H19" s="231"/>
      <c r="I19" s="231"/>
      <c r="J19" s="231"/>
      <c r="K19" s="231"/>
      <c r="L19" s="232"/>
      <c r="M19" s="206"/>
      <c r="N19" s="206"/>
      <c r="O19" s="206"/>
      <c r="P19" s="206"/>
      <c r="Q19" s="206"/>
      <c r="R19" s="206"/>
    </row>
    <row r="20" spans="2:18" s="203" customFormat="1" ht="15" customHeight="1" x14ac:dyDescent="0.25">
      <c r="B20" s="373" t="s">
        <v>7</v>
      </c>
      <c r="C20" s="374"/>
      <c r="D20" s="375"/>
      <c r="E20" s="65"/>
      <c r="F20" s="65"/>
      <c r="G20" s="376"/>
      <c r="H20" s="377"/>
      <c r="I20" s="377"/>
      <c r="J20" s="377"/>
      <c r="K20" s="377"/>
      <c r="L20" s="378"/>
      <c r="M20" s="206"/>
      <c r="N20" s="206"/>
      <c r="O20" s="206"/>
      <c r="P20" s="206"/>
      <c r="Q20" s="206"/>
      <c r="R20" s="206"/>
    </row>
    <row r="21" spans="2:18" s="203" customFormat="1" ht="15" customHeight="1" x14ac:dyDescent="0.25">
      <c r="B21" s="373" t="s">
        <v>7</v>
      </c>
      <c r="C21" s="374"/>
      <c r="D21" s="375"/>
      <c r="E21" s="65"/>
      <c r="F21" s="65"/>
      <c r="G21" s="376"/>
      <c r="H21" s="377"/>
      <c r="I21" s="377"/>
      <c r="J21" s="377"/>
      <c r="K21" s="377"/>
      <c r="L21" s="378"/>
      <c r="M21" s="206"/>
      <c r="N21" s="206"/>
      <c r="O21" s="206"/>
      <c r="P21" s="206"/>
      <c r="Q21" s="206"/>
      <c r="R21" s="206"/>
    </row>
    <row r="22" spans="2:18" s="203" customFormat="1" ht="15" customHeight="1" x14ac:dyDescent="0.25">
      <c r="B22" s="373" t="s">
        <v>7</v>
      </c>
      <c r="C22" s="374"/>
      <c r="D22" s="375"/>
      <c r="E22" s="65"/>
      <c r="F22" s="65"/>
      <c r="G22" s="376"/>
      <c r="H22" s="377"/>
      <c r="I22" s="377"/>
      <c r="J22" s="377"/>
      <c r="K22" s="377"/>
      <c r="L22" s="378"/>
      <c r="M22" s="206"/>
      <c r="N22" s="206"/>
      <c r="O22" s="206"/>
      <c r="P22" s="206"/>
      <c r="Q22" s="206"/>
      <c r="R22" s="206"/>
    </row>
    <row r="23" spans="2:18" s="203" customFormat="1" ht="15" customHeight="1" x14ac:dyDescent="0.25">
      <c r="B23" s="373" t="s">
        <v>7</v>
      </c>
      <c r="C23" s="374"/>
      <c r="D23" s="375"/>
      <c r="E23" s="65"/>
      <c r="F23" s="65"/>
      <c r="G23" s="376"/>
      <c r="H23" s="377"/>
      <c r="I23" s="377"/>
      <c r="J23" s="377"/>
      <c r="K23" s="377"/>
      <c r="L23" s="378"/>
      <c r="M23" s="206"/>
      <c r="N23" s="206"/>
      <c r="O23" s="206"/>
      <c r="P23" s="206"/>
      <c r="Q23" s="206"/>
      <c r="R23" s="206"/>
    </row>
    <row r="24" spans="2:18" s="203" customFormat="1" ht="15" customHeight="1" x14ac:dyDescent="0.25">
      <c r="B24" s="373" t="s">
        <v>7</v>
      </c>
      <c r="C24" s="374"/>
      <c r="D24" s="375"/>
      <c r="E24" s="65"/>
      <c r="F24" s="65"/>
      <c r="G24" s="376"/>
      <c r="H24" s="377"/>
      <c r="I24" s="377"/>
      <c r="J24" s="377"/>
      <c r="K24" s="377"/>
      <c r="L24" s="378"/>
      <c r="M24" s="206"/>
      <c r="N24" s="206"/>
      <c r="O24" s="206"/>
      <c r="P24" s="206"/>
      <c r="Q24" s="206"/>
      <c r="R24" s="206"/>
    </row>
    <row r="25" spans="2:18" s="203" customFormat="1" ht="15" customHeight="1" thickBot="1" x14ac:dyDescent="0.3">
      <c r="B25" s="233" t="s">
        <v>69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06"/>
      <c r="N25" s="206"/>
      <c r="O25" s="206"/>
      <c r="P25" s="206"/>
      <c r="Q25" s="206"/>
      <c r="R25" s="206"/>
    </row>
    <row r="26" spans="2:18" s="203" customFormat="1" ht="15" customHeight="1" x14ac:dyDescent="0.25">
      <c r="B26" s="208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6"/>
      <c r="N26" s="206"/>
      <c r="O26" s="206"/>
      <c r="P26" s="206"/>
      <c r="Q26" s="206"/>
      <c r="R26" s="206"/>
    </row>
    <row r="27" spans="2:18" s="203" customFormat="1" ht="15" customHeight="1" x14ac:dyDescent="0.25">
      <c r="B27" s="210" t="s">
        <v>60</v>
      </c>
      <c r="C27" s="234" t="s">
        <v>7</v>
      </c>
      <c r="D27" s="235" t="s">
        <v>7</v>
      </c>
      <c r="E27" s="235" t="s">
        <v>7</v>
      </c>
      <c r="F27" s="235"/>
      <c r="G27" s="235"/>
      <c r="H27" s="235"/>
      <c r="I27" s="236"/>
      <c r="J27" s="206"/>
      <c r="K27" s="206"/>
      <c r="L27" s="206"/>
      <c r="M27" s="206"/>
      <c r="N27" s="206"/>
      <c r="O27" s="206"/>
      <c r="P27" s="206"/>
      <c r="Q27" s="206"/>
      <c r="R27" s="206"/>
    </row>
    <row r="28" spans="2:18" s="203" customFormat="1" ht="15" customHeight="1" x14ac:dyDescent="0.25">
      <c r="B28" s="237" t="str">
        <f>B10</f>
        <v>SOC gebruikers t.b.v. Productie omgeving met alleen betrekking op Playbooks</v>
      </c>
      <c r="C28" s="238"/>
      <c r="D28" s="239"/>
      <c r="E28" s="239"/>
      <c r="F28" s="239"/>
      <c r="G28" s="239"/>
      <c r="H28" s="239"/>
      <c r="I28" s="240"/>
      <c r="J28" s="206"/>
      <c r="K28" s="206"/>
      <c r="L28" s="206"/>
      <c r="M28" s="206"/>
      <c r="N28" s="206"/>
      <c r="O28" s="206"/>
      <c r="P28" s="206"/>
      <c r="Q28" s="206"/>
      <c r="R28" s="206"/>
    </row>
    <row r="29" spans="2:18" s="203" customFormat="1" ht="15" customHeight="1" x14ac:dyDescent="0.25">
      <c r="B29" s="241" t="s">
        <v>7</v>
      </c>
      <c r="C29" s="238" t="s">
        <v>70</v>
      </c>
      <c r="D29" s="239"/>
      <c r="E29" s="239"/>
      <c r="F29" s="239"/>
      <c r="G29" s="239"/>
      <c r="H29" s="239"/>
      <c r="I29" s="240"/>
      <c r="J29" s="206"/>
      <c r="K29" s="206"/>
      <c r="L29" s="206"/>
      <c r="M29" s="206"/>
      <c r="N29" s="206"/>
      <c r="O29" s="206"/>
      <c r="P29" s="206"/>
      <c r="Q29" s="206"/>
      <c r="R29" s="206"/>
    </row>
    <row r="30" spans="2:18" s="203" customFormat="1" ht="15" customHeight="1" x14ac:dyDescent="0.25">
      <c r="B30" s="242" t="s">
        <v>71</v>
      </c>
      <c r="C30" s="243" t="str">
        <f>B31</f>
        <v>Gebruiker</v>
      </c>
      <c r="D30" s="239"/>
      <c r="E30" s="239"/>
      <c r="F30" s="239"/>
      <c r="G30" s="239"/>
      <c r="H30" s="239"/>
      <c r="I30" s="240"/>
      <c r="J30" s="206"/>
      <c r="K30" s="206"/>
      <c r="L30" s="206"/>
      <c r="M30" s="206"/>
      <c r="N30" s="206"/>
      <c r="O30" s="206"/>
      <c r="P30" s="206"/>
      <c r="Q30" s="206"/>
      <c r="R30" s="206"/>
    </row>
    <row r="31" spans="2:18" s="203" customFormat="1" ht="15" customHeight="1" x14ac:dyDescent="0.25">
      <c r="B31" s="244" t="s">
        <v>72</v>
      </c>
      <c r="C31" s="66">
        <v>0</v>
      </c>
      <c r="D31" s="239" t="s">
        <v>7</v>
      </c>
      <c r="E31" s="239" t="s">
        <v>7</v>
      </c>
      <c r="F31" s="239"/>
      <c r="G31" s="239"/>
      <c r="H31" s="239"/>
      <c r="I31" s="240"/>
      <c r="J31" s="206"/>
      <c r="K31" s="206"/>
      <c r="L31" s="206"/>
      <c r="M31" s="206"/>
      <c r="N31" s="206"/>
      <c r="O31" s="206"/>
      <c r="P31" s="206"/>
      <c r="Q31" s="206"/>
      <c r="R31" s="206"/>
    </row>
    <row r="32" spans="2:18" s="203" customFormat="1" ht="15" customHeight="1" x14ac:dyDescent="0.25">
      <c r="B32" s="245"/>
      <c r="C32" s="239"/>
      <c r="D32" s="156" t="s">
        <v>7</v>
      </c>
      <c r="E32" s="156" t="s">
        <v>7</v>
      </c>
      <c r="F32" s="156"/>
      <c r="G32" s="156" t="s">
        <v>7</v>
      </c>
      <c r="H32" s="156" t="s">
        <v>7</v>
      </c>
      <c r="I32" s="240"/>
      <c r="J32" s="206"/>
      <c r="K32" s="206"/>
      <c r="L32" s="206"/>
      <c r="M32" s="206"/>
      <c r="N32" s="206"/>
      <c r="O32" s="206"/>
      <c r="P32" s="206"/>
      <c r="Q32" s="206"/>
      <c r="R32" s="206"/>
    </row>
    <row r="33" spans="2:20" s="203" customFormat="1" ht="15" customHeight="1" x14ac:dyDescent="0.25">
      <c r="B33" s="246" t="s">
        <v>73</v>
      </c>
      <c r="C33" s="247"/>
      <c r="D33" s="248"/>
      <c r="E33" s="249" t="s">
        <v>7</v>
      </c>
      <c r="F33" s="250"/>
      <c r="G33" s="250" t="s">
        <v>7</v>
      </c>
      <c r="H33" s="251" t="s">
        <v>7</v>
      </c>
      <c r="I33" s="252" t="s">
        <v>7</v>
      </c>
      <c r="J33" s="253"/>
      <c r="K33" s="253"/>
      <c r="L33" s="253"/>
      <c r="M33" s="253"/>
      <c r="N33" s="253"/>
      <c r="O33" s="206"/>
      <c r="P33" s="206"/>
      <c r="Q33" s="206"/>
      <c r="R33" s="206"/>
      <c r="S33" s="206"/>
    </row>
    <row r="34" spans="2:20" s="203" customFormat="1" ht="15" customHeight="1" x14ac:dyDescent="0.25">
      <c r="B34" s="242"/>
      <c r="C34" s="387" t="str">
        <f>"# "&amp;B31</f>
        <v># Gebruiker</v>
      </c>
      <c r="D34" s="388"/>
      <c r="E34" s="254" t="str">
        <f>"# "&amp;B31</f>
        <v># Gebruiker</v>
      </c>
      <c r="F34" s="255" t="s">
        <v>70</v>
      </c>
      <c r="G34" s="389" t="s">
        <v>74</v>
      </c>
      <c r="H34" s="256" t="s">
        <v>75</v>
      </c>
      <c r="I34" s="257" t="s">
        <v>7</v>
      </c>
      <c r="J34" s="253"/>
      <c r="K34" s="253"/>
      <c r="L34" s="253"/>
      <c r="M34" s="253"/>
      <c r="N34" s="253"/>
      <c r="O34" s="206"/>
      <c r="P34" s="206"/>
      <c r="Q34" s="206"/>
      <c r="R34" s="206"/>
      <c r="S34" s="206"/>
    </row>
    <row r="35" spans="2:20" s="203" customFormat="1" ht="15" customHeight="1" x14ac:dyDescent="0.25">
      <c r="B35" s="258" t="s">
        <v>76</v>
      </c>
      <c r="C35" s="259" t="s">
        <v>77</v>
      </c>
      <c r="D35" s="260" t="s">
        <v>78</v>
      </c>
      <c r="E35" s="261" t="s">
        <v>79</v>
      </c>
      <c r="F35" s="262" t="str">
        <f>$B$31</f>
        <v>Gebruiker</v>
      </c>
      <c r="G35" s="390"/>
      <c r="H35" s="263" t="str">
        <f>$B$31</f>
        <v>Gebruiker</v>
      </c>
      <c r="I35" s="264" t="s">
        <v>80</v>
      </c>
      <c r="J35" s="265" t="s">
        <v>81</v>
      </c>
      <c r="K35" s="265" t="s">
        <v>81</v>
      </c>
      <c r="L35" s="253" t="s">
        <v>82</v>
      </c>
      <c r="M35" s="253" t="s">
        <v>83</v>
      </c>
      <c r="N35" s="253" t="s">
        <v>84</v>
      </c>
      <c r="O35" s="279"/>
      <c r="R35" s="206"/>
      <c r="S35" s="206"/>
      <c r="T35" s="206"/>
    </row>
    <row r="36" spans="2:20" s="203" customFormat="1" ht="15" customHeight="1" x14ac:dyDescent="0.25">
      <c r="B36" s="266" t="s">
        <v>85</v>
      </c>
      <c r="C36" s="267">
        <v>1</v>
      </c>
      <c r="D36" s="67" t="s">
        <v>87</v>
      </c>
      <c r="E36" s="268" t="str">
        <f>IF(+D36&lt;&gt;0,D36,"&gt;")</f>
        <v>&gt;</v>
      </c>
      <c r="F36" s="269">
        <f>+$C$31</f>
        <v>0</v>
      </c>
      <c r="G36" s="68">
        <v>0</v>
      </c>
      <c r="H36" s="270">
        <f>IF(J36=2,"",+$C$31*(1-G36))</f>
        <v>0</v>
      </c>
      <c r="I36" s="271" t="str">
        <f>IF(J36=0,N36,IF(J36=1,M36,""))</f>
        <v>&gt; tot en met Gebruikers</v>
      </c>
      <c r="J36" s="272">
        <f>IF(AND(C36&lt;&gt;" ",D36="&gt;"),0,IF(AND(C36=" ",D36="&gt;"),2,1))</f>
        <v>0</v>
      </c>
      <c r="K36" s="273">
        <v>0</v>
      </c>
      <c r="L36" s="274" t="str">
        <f>C36&amp; " t/m " &amp; D36 &amp; " " &amp; $B$31 &amp; "s"</f>
        <v>1 t/m &gt; Gebruikers</v>
      </c>
      <c r="M36" s="274" t="str">
        <f xml:space="preserve"> "1 t/m " &amp; E36 &amp; " " &amp; $B$31 &amp; "s"</f>
        <v>1 t/m &gt; Gebruikers</v>
      </c>
      <c r="N36" s="274" t="str">
        <f>E36&amp;" "&amp;D35&amp;" "&amp;$B$31&amp;"s"</f>
        <v>&gt; tot en met Gebruikers</v>
      </c>
      <c r="O36" s="279"/>
      <c r="R36" s="206"/>
      <c r="S36" s="206"/>
    </row>
    <row r="37" spans="2:20" s="203" customFormat="1" ht="15" customHeight="1" x14ac:dyDescent="0.25">
      <c r="B37" s="275" t="s">
        <v>166</v>
      </c>
      <c r="C37" s="267" t="str">
        <f>IF(ISERROR(+D36+1)," ",D36+1)</f>
        <v xml:space="preserve"> </v>
      </c>
      <c r="D37" s="67" t="s">
        <v>87</v>
      </c>
      <c r="E37" s="268" t="str">
        <f>IF(J37=2,"",IF(+D37&lt;&gt;0,D37,"&gt;"))</f>
        <v>&gt;</v>
      </c>
      <c r="F37" s="269">
        <f>IF(J37=2," ",+$C$31)</f>
        <v>0</v>
      </c>
      <c r="G37" s="68">
        <v>0</v>
      </c>
      <c r="H37" s="270">
        <f>IF(J37=2,"",+$C$31*(1-G37))</f>
        <v>0</v>
      </c>
      <c r="I37" s="271" t="str">
        <f>IF(J37=0,N37,IF(J37=1,L37,""))</f>
        <v>&gt; &gt; Gebruikers</v>
      </c>
      <c r="J37" s="272">
        <f>IF(AND(C36&lt;&gt;" ",D37="&gt;"),0,IF(AND(C36=" ",D37="&gt;"),2,1))</f>
        <v>0</v>
      </c>
      <c r="K37" s="273">
        <f>IF(J37&lt;&gt;2,IF(H37&gt;H36,1,0),0)</f>
        <v>0</v>
      </c>
      <c r="L37" s="274" t="str">
        <f>C36&amp; " t/m " &amp; D37 &amp; " " &amp; $B$31 &amp; "s"</f>
        <v>1 t/m &gt; Gebruikers</v>
      </c>
      <c r="M37" s="274" t="str">
        <f xml:space="preserve"> "1 t/m " &amp; E37 &amp; " " &amp; $B$31 &amp; "s"</f>
        <v>1 t/m &gt; Gebruikers</v>
      </c>
      <c r="N37" s="274" t="str">
        <f>E37&amp;" "&amp;D36&amp;" "&amp;$B$31&amp;"s"</f>
        <v>&gt; &gt; Gebruikers</v>
      </c>
      <c r="O37" s="279"/>
      <c r="R37" s="206"/>
      <c r="S37" s="206"/>
    </row>
    <row r="38" spans="2:20" s="203" customFormat="1" ht="15" customHeight="1" x14ac:dyDescent="0.25">
      <c r="B38" s="276" t="s">
        <v>86</v>
      </c>
      <c r="C38" s="267" t="str">
        <f>IF(ISERROR(+D37+1)," ",D37+1)</f>
        <v xml:space="preserve"> </v>
      </c>
      <c r="D38" s="67" t="s">
        <v>87</v>
      </c>
      <c r="E38" s="268" t="str">
        <f>IF(J38=2,"",IF(+D38&lt;&gt;0,D38,"&gt;"))</f>
        <v>&gt;</v>
      </c>
      <c r="F38" s="269">
        <f>IF(J38=2," ",+$C$31)</f>
        <v>0</v>
      </c>
      <c r="G38" s="68">
        <v>0</v>
      </c>
      <c r="H38" s="270">
        <f>IF(J38=2,"",+$C$31*(1-G38))</f>
        <v>0</v>
      </c>
      <c r="I38" s="271" t="str">
        <f>IF(J38=0,N38,IF(J38=1,L38,""))</f>
        <v>&gt; &gt; Gebruikers</v>
      </c>
      <c r="J38" s="272">
        <f>IF(AND(C36&lt;&gt;" ",D38="&gt;"),0,IF(AND(C36=" ",D38="&gt;"),2,1))</f>
        <v>0</v>
      </c>
      <c r="K38" s="273">
        <f>IF(J38&lt;&gt;2,IF(H38&gt;H37,1,0),0)</f>
        <v>0</v>
      </c>
      <c r="L38" s="274" t="str">
        <f>C36&amp; " t/m " &amp; D38 &amp; " " &amp; $B$31 &amp; "s"</f>
        <v>1 t/m &gt; Gebruikers</v>
      </c>
      <c r="M38" s="274" t="str">
        <f xml:space="preserve"> "1 t/m " &amp; E38 &amp; " " &amp; $B$31 &amp; "s"</f>
        <v>1 t/m &gt; Gebruikers</v>
      </c>
      <c r="N38" s="274" t="str">
        <f>E38&amp;" "&amp;D37&amp;" "&amp;$B$31&amp;"s"</f>
        <v>&gt; &gt; Gebruikers</v>
      </c>
      <c r="O38" s="279"/>
      <c r="R38" s="206"/>
      <c r="S38" s="206"/>
    </row>
    <row r="39" spans="2:20" s="203" customFormat="1" ht="15" customHeight="1" x14ac:dyDescent="0.25">
      <c r="B39" s="276" t="s">
        <v>167</v>
      </c>
      <c r="C39" s="267" t="str">
        <f>IF(ISERROR(+D38+1)," ",D38+1)</f>
        <v xml:space="preserve"> </v>
      </c>
      <c r="D39" s="67" t="s">
        <v>87</v>
      </c>
      <c r="E39" s="268" t="str">
        <f>IF(J39=2,"",IF(+D39&lt;&gt;0,D39,"&gt;"))</f>
        <v>&gt;</v>
      </c>
      <c r="F39" s="269">
        <f>IF(J39=2," ",+$C$31)</f>
        <v>0</v>
      </c>
      <c r="G39" s="68">
        <v>0</v>
      </c>
      <c r="H39" s="270">
        <f>IF(J39=2,"",+$C$31*(1-G39))</f>
        <v>0</v>
      </c>
      <c r="I39" s="271" t="str">
        <f>IF(J39=0,N39,IF(J39=1,L39,""))</f>
        <v>&gt; &gt; Gebruikers</v>
      </c>
      <c r="J39" s="272">
        <f>IF(AND(C36&lt;&gt;" ",D39="&gt;"),0,IF(AND(C36=" ",D39="&gt;"),2,1))</f>
        <v>0</v>
      </c>
      <c r="K39" s="273">
        <f>IF(J39&lt;&gt;2,IF(H39&gt;H38,1,0),0)</f>
        <v>0</v>
      </c>
      <c r="L39" s="274" t="str">
        <f>C36&amp; " t/m " &amp; D39 &amp; " " &amp; $B$31 &amp; "s"</f>
        <v>1 t/m &gt; Gebruikers</v>
      </c>
      <c r="M39" s="274" t="str">
        <f xml:space="preserve"> "1 t/m " &amp; E39 &amp; " " &amp; $B$31 &amp; "s"</f>
        <v>1 t/m &gt; Gebruikers</v>
      </c>
      <c r="N39" s="274" t="str">
        <f>E39&amp;" "&amp;D38&amp;" "&amp;$B$31&amp;"s"</f>
        <v>&gt; &gt; Gebruikers</v>
      </c>
      <c r="O39" s="279"/>
      <c r="R39" s="206"/>
      <c r="S39" s="206"/>
    </row>
    <row r="40" spans="2:20" s="203" customFormat="1" ht="15" customHeight="1" x14ac:dyDescent="0.25">
      <c r="B40" s="275" t="s">
        <v>168</v>
      </c>
      <c r="C40" s="267" t="str">
        <f>IF(ISERROR(+D39+1)," ",D39+1)</f>
        <v xml:space="preserve"> </v>
      </c>
      <c r="D40" s="67" t="s">
        <v>87</v>
      </c>
      <c r="E40" s="268" t="str">
        <f>IF(J40=2,"",IF(+D40&lt;&gt;0,D40,"&gt;"))</f>
        <v>&gt;</v>
      </c>
      <c r="F40" s="269">
        <f>IF(J40=2," ",+$C$31)</f>
        <v>0</v>
      </c>
      <c r="G40" s="68">
        <v>0</v>
      </c>
      <c r="H40" s="270">
        <f>IF(J40=2,"",+$C$31*(1-G40))</f>
        <v>0</v>
      </c>
      <c r="I40" s="271" t="str">
        <f>IF(J40=0,N40,IF(J40=1,L40,""))</f>
        <v>&gt; &gt; Gebruikers</v>
      </c>
      <c r="J40" s="273">
        <f>IF(AND(C36&lt;&gt;" ",D40="&gt;"),0,IF(AND(C36=" ",D40="&gt;"),2,1))</f>
        <v>0</v>
      </c>
      <c r="K40" s="273">
        <f>IF(J40&lt;&gt;2,IF(H40&gt;H39,1,0),0)</f>
        <v>0</v>
      </c>
      <c r="L40" s="274" t="str">
        <f>C36&amp; " t/m " &amp; D40 &amp; " " &amp; $B$31 &amp; "s"</f>
        <v>1 t/m &gt; Gebruikers</v>
      </c>
      <c r="M40" s="274" t="str">
        <f xml:space="preserve"> "1 t/m " &amp; E40 &amp; " " &amp; $B$31 &amp; "s"</f>
        <v>1 t/m &gt; Gebruikers</v>
      </c>
      <c r="N40" s="274" t="str">
        <f>E40&amp;" "&amp;D39&amp;" "&amp;$B$31&amp;"s"</f>
        <v>&gt; &gt; Gebruikers</v>
      </c>
      <c r="O40" s="279"/>
      <c r="R40" s="206"/>
      <c r="S40" s="206"/>
    </row>
    <row r="41" spans="2:20" s="203" customFormat="1" ht="15" customHeight="1" x14ac:dyDescent="0.25">
      <c r="B41" s="381" t="s">
        <v>88</v>
      </c>
      <c r="C41" s="382"/>
      <c r="D41" s="382"/>
      <c r="E41" s="382"/>
      <c r="F41" s="383"/>
      <c r="H41" s="277" t="str">
        <f>IF(K41=0,"OK","Fout !")</f>
        <v>OK</v>
      </c>
      <c r="I41" s="11" t="s">
        <v>89</v>
      </c>
      <c r="J41" s="278"/>
      <c r="K41" s="273">
        <f>SUM(K36:K40)</f>
        <v>0</v>
      </c>
      <c r="L41" s="279"/>
      <c r="M41" s="273"/>
      <c r="N41" s="253"/>
      <c r="O41" s="253"/>
      <c r="P41" s="206"/>
      <c r="Q41" s="206"/>
      <c r="R41" s="206"/>
      <c r="S41" s="206"/>
    </row>
    <row r="42" spans="2:20" s="203" customFormat="1" ht="15" customHeight="1" x14ac:dyDescent="0.25">
      <c r="B42" s="384"/>
      <c r="C42" s="385"/>
      <c r="D42" s="385"/>
      <c r="E42" s="385"/>
      <c r="F42" s="386"/>
      <c r="I42" s="11"/>
      <c r="J42" s="198"/>
      <c r="K42" s="280"/>
      <c r="L42" s="281"/>
      <c r="M42" s="282"/>
      <c r="N42" s="206"/>
      <c r="O42" s="206"/>
      <c r="P42" s="206"/>
      <c r="Q42" s="206"/>
      <c r="R42" s="206"/>
      <c r="S42" s="206"/>
    </row>
    <row r="43" spans="2:20" s="203" customFormat="1" ht="15" customHeight="1" x14ac:dyDescent="0.25">
      <c r="B43" s="206"/>
      <c r="C43" s="283"/>
      <c r="D43" s="283"/>
      <c r="E43" s="283"/>
      <c r="F43" s="283"/>
      <c r="I43" s="11"/>
      <c r="J43" s="198"/>
      <c r="K43" s="280"/>
      <c r="L43" s="281"/>
      <c r="M43" s="282"/>
      <c r="N43" s="206"/>
      <c r="O43" s="206"/>
      <c r="P43" s="206"/>
      <c r="Q43" s="206"/>
      <c r="R43" s="206"/>
      <c r="S43" s="206"/>
    </row>
    <row r="44" spans="2:20" s="203" customFormat="1" ht="15" customHeight="1" x14ac:dyDescent="0.25">
      <c r="B44" s="284" t="s">
        <v>90</v>
      </c>
      <c r="C44" s="285" t="s">
        <v>1</v>
      </c>
      <c r="D44" s="285" t="s">
        <v>2</v>
      </c>
      <c r="E44" s="285" t="s">
        <v>3</v>
      </c>
      <c r="F44" s="286" t="s">
        <v>4</v>
      </c>
      <c r="G44" s="286" t="s">
        <v>5</v>
      </c>
      <c r="H44" s="286" t="s">
        <v>6</v>
      </c>
      <c r="I44" s="285" t="s">
        <v>8</v>
      </c>
      <c r="J44" s="285" t="s">
        <v>29</v>
      </c>
      <c r="K44" s="285" t="s">
        <v>30</v>
      </c>
      <c r="L44" s="286" t="s">
        <v>31</v>
      </c>
      <c r="M44" s="282"/>
      <c r="N44" s="206"/>
      <c r="O44" s="206"/>
      <c r="P44" s="206"/>
      <c r="Q44" s="206"/>
      <c r="R44" s="206"/>
      <c r="S44" s="206"/>
    </row>
    <row r="45" spans="2:20" s="203" customFormat="1" ht="15" customHeight="1" x14ac:dyDescent="0.25">
      <c r="B45" s="287" t="str">
        <f>"Benodigd aantal " &amp; B31</f>
        <v>Benodigd aantal Gebruiker</v>
      </c>
      <c r="C45" s="288">
        <f t="shared" ref="C45:L45" si="0">+C10</f>
        <v>1</v>
      </c>
      <c r="D45" s="288">
        <f t="shared" si="0"/>
        <v>2</v>
      </c>
      <c r="E45" s="288">
        <f t="shared" si="0"/>
        <v>3</v>
      </c>
      <c r="F45" s="288">
        <f t="shared" si="0"/>
        <v>3</v>
      </c>
      <c r="G45" s="288">
        <f t="shared" si="0"/>
        <v>4</v>
      </c>
      <c r="H45" s="288">
        <f t="shared" si="0"/>
        <v>5</v>
      </c>
      <c r="I45" s="288">
        <f t="shared" si="0"/>
        <v>6</v>
      </c>
      <c r="J45" s="288">
        <f t="shared" si="0"/>
        <v>7</v>
      </c>
      <c r="K45" s="288">
        <f t="shared" si="0"/>
        <v>8</v>
      </c>
      <c r="L45" s="288">
        <f t="shared" si="0"/>
        <v>9</v>
      </c>
      <c r="M45" s="282"/>
      <c r="N45" s="206"/>
      <c r="O45" s="206"/>
      <c r="P45" s="206"/>
      <c r="Q45" s="206"/>
      <c r="R45" s="206"/>
      <c r="S45" s="206"/>
    </row>
    <row r="46" spans="2:20" s="203" customFormat="1" ht="15" customHeight="1" x14ac:dyDescent="0.25">
      <c r="B46" s="287" t="str">
        <f>"Prijs per "&amp;B31&amp;" conform staffel "</f>
        <v xml:space="preserve">Prijs per Gebruiker conform staffel </v>
      </c>
      <c r="C46" s="289">
        <f>IF(ISERROR(VLOOKUP(C45,C36:H40,6,TRUE)),"",VLOOKUP(C45,C36:H40,6,TRUE))</f>
        <v>0</v>
      </c>
      <c r="D46" s="289">
        <f>IF(ISERROR(VLOOKUP(D45,C36:H40,6,TRUE)),"",VLOOKUP(D45,C36:H40,6,TRUE))</f>
        <v>0</v>
      </c>
      <c r="E46" s="289">
        <f>IF(ISERROR(VLOOKUP(E45,C36:H40,6,TRUE)),"",VLOOKUP(E45,C36:H40,6,TRUE))</f>
        <v>0</v>
      </c>
      <c r="F46" s="289">
        <f>IF(ISERROR(VLOOKUP(F45,C36:H40,6,TRUE)),"",VLOOKUP(F45,C36:H40,6,TRUE))</f>
        <v>0</v>
      </c>
      <c r="G46" s="289">
        <f>IF(ISERROR(VLOOKUP(G45,C36:H40,6,TRUE)),"",VLOOKUP(G45,C36:H40,6,TRUE))</f>
        <v>0</v>
      </c>
      <c r="H46" s="289">
        <f>IF(ISERROR(VLOOKUP(H45,C36:H40,6,TRUE)),"",VLOOKUP(H45,C36:H40,6,TRUE))</f>
        <v>0</v>
      </c>
      <c r="I46" s="289">
        <f>IF(ISERROR(VLOOKUP(I45,C36:H40,6,TRUE)),"",VLOOKUP(I45,C36:H40,6,TRUE))</f>
        <v>0</v>
      </c>
      <c r="J46" s="289">
        <f>IF(ISERROR(VLOOKUP(J45,C36:H40,6,TRUE)),"",VLOOKUP(J45,C36:H40,6,TRUE))</f>
        <v>0</v>
      </c>
      <c r="K46" s="289">
        <f>IF(ISERROR(VLOOKUP(K45,C36:H40,6,TRUE)),"",VLOOKUP(K45,C36:H40,6,TRUE))</f>
        <v>0</v>
      </c>
      <c r="L46" s="289">
        <f>IF(ISERROR(VLOOKUP(L45,C36:H40,6,TRUE)),"",VLOOKUP(L45,C36:H40,6,TRUE))</f>
        <v>0</v>
      </c>
      <c r="M46" s="282"/>
      <c r="N46" s="206"/>
      <c r="O46" s="206"/>
      <c r="P46" s="206"/>
      <c r="Q46" s="206"/>
      <c r="R46" s="206"/>
    </row>
    <row r="47" spans="2:20" s="203" customFormat="1" ht="15" customHeight="1" thickBot="1" x14ac:dyDescent="0.3">
      <c r="B47" s="287" t="s">
        <v>91</v>
      </c>
      <c r="C47" s="290">
        <f t="shared" ref="C47:L47" si="1">IF(ISERROR(+C46*C45),0,+C46*C45)</f>
        <v>0</v>
      </c>
      <c r="D47" s="290">
        <f t="shared" si="1"/>
        <v>0</v>
      </c>
      <c r="E47" s="290">
        <f t="shared" si="1"/>
        <v>0</v>
      </c>
      <c r="F47" s="290">
        <f t="shared" si="1"/>
        <v>0</v>
      </c>
      <c r="G47" s="290">
        <f t="shared" si="1"/>
        <v>0</v>
      </c>
      <c r="H47" s="290">
        <f t="shared" si="1"/>
        <v>0</v>
      </c>
      <c r="I47" s="290">
        <f t="shared" si="1"/>
        <v>0</v>
      </c>
      <c r="J47" s="290">
        <f t="shared" si="1"/>
        <v>0</v>
      </c>
      <c r="K47" s="290">
        <f t="shared" si="1"/>
        <v>0</v>
      </c>
      <c r="L47" s="290">
        <f t="shared" si="1"/>
        <v>0</v>
      </c>
      <c r="M47" s="282"/>
      <c r="N47" s="206"/>
      <c r="O47" s="206"/>
      <c r="P47" s="206"/>
      <c r="Q47" s="206"/>
      <c r="R47" s="206"/>
    </row>
    <row r="48" spans="2:20" s="203" customFormat="1" ht="15" customHeight="1" thickTop="1" thickBot="1" x14ac:dyDescent="0.3">
      <c r="B48" s="287" t="s">
        <v>9</v>
      </c>
      <c r="C48" s="291">
        <f>SUM(C47:L47)</f>
        <v>0</v>
      </c>
      <c r="D48" s="283"/>
      <c r="E48" s="283"/>
      <c r="F48" s="283"/>
      <c r="G48" s="283"/>
      <c r="H48" s="283"/>
      <c r="I48" s="283"/>
      <c r="J48" s="206"/>
      <c r="K48" s="206"/>
      <c r="L48" s="206"/>
      <c r="M48" s="282"/>
      <c r="N48" s="206"/>
      <c r="O48" s="206"/>
      <c r="P48" s="206"/>
      <c r="Q48" s="206"/>
      <c r="R48" s="206"/>
    </row>
    <row r="49" spans="1:18" s="203" customFormat="1" ht="15" customHeight="1" thickTop="1" thickBot="1" x14ac:dyDescent="0.3"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82"/>
      <c r="N49" s="206"/>
      <c r="O49" s="206"/>
      <c r="P49" s="206"/>
      <c r="Q49" s="206"/>
      <c r="R49" s="206"/>
    </row>
    <row r="50" spans="1:18" s="203" customFormat="1" ht="15" customHeight="1" x14ac:dyDescent="0.25"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2"/>
      <c r="N50" s="206"/>
      <c r="O50" s="206"/>
      <c r="P50" s="206"/>
      <c r="Q50" s="206"/>
      <c r="R50" s="206"/>
    </row>
    <row r="51" spans="1:18" s="203" customFormat="1" ht="15" customHeight="1" x14ac:dyDescent="0.25">
      <c r="B51" s="284" t="s">
        <v>9</v>
      </c>
      <c r="C51" s="293" t="s">
        <v>92</v>
      </c>
      <c r="D51" s="283"/>
      <c r="E51" s="283"/>
      <c r="F51" s="283"/>
      <c r="G51" s="283"/>
      <c r="H51" s="283"/>
      <c r="I51" s="283"/>
      <c r="J51" s="283"/>
      <c r="K51" s="283"/>
      <c r="L51" s="283"/>
      <c r="M51" s="282"/>
      <c r="N51" s="206"/>
      <c r="O51" s="206"/>
      <c r="P51" s="206"/>
      <c r="Q51" s="206"/>
      <c r="R51" s="206"/>
    </row>
    <row r="52" spans="1:18" s="203" customFormat="1" ht="15" customHeight="1" thickBot="1" x14ac:dyDescent="0.3">
      <c r="B52" s="294" t="s">
        <v>93</v>
      </c>
      <c r="C52" s="295">
        <f>+C48</f>
        <v>0</v>
      </c>
      <c r="D52" s="296"/>
      <c r="F52" s="283"/>
      <c r="G52" s="283"/>
      <c r="H52" s="283"/>
      <c r="I52" s="283"/>
      <c r="J52" s="283"/>
      <c r="K52" s="283"/>
      <c r="L52" s="283"/>
      <c r="M52" s="282"/>
      <c r="N52" s="206"/>
      <c r="O52" s="206"/>
      <c r="P52" s="206"/>
      <c r="Q52" s="206"/>
      <c r="R52" s="206"/>
    </row>
    <row r="53" spans="1:18" s="203" customFormat="1" ht="15" customHeight="1" thickTop="1" thickBot="1" x14ac:dyDescent="0.3">
      <c r="B53" s="222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82"/>
      <c r="N53" s="206"/>
      <c r="O53" s="206"/>
      <c r="P53" s="206"/>
      <c r="Q53" s="206"/>
      <c r="R53" s="206"/>
    </row>
    <row r="54" spans="1:18" ht="15" customHeight="1" x14ac:dyDescent="0.25">
      <c r="J54" s="197"/>
      <c r="K54" s="197"/>
      <c r="L54" s="197"/>
      <c r="M54" s="282"/>
    </row>
    <row r="55" spans="1:18" ht="15" customHeight="1" x14ac:dyDescent="0.25">
      <c r="M55" s="282"/>
    </row>
    <row r="56" spans="1:18" ht="15" customHeight="1" x14ac:dyDescent="0.25">
      <c r="A56" s="203"/>
      <c r="B56" s="208"/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6"/>
      <c r="N56" s="206"/>
      <c r="O56" s="206"/>
    </row>
    <row r="57" spans="1:18" ht="15" customHeight="1" x14ac:dyDescent="0.25">
      <c r="A57" s="203"/>
      <c r="B57" s="210" t="s">
        <v>60</v>
      </c>
      <c r="C57" s="234" t="s">
        <v>7</v>
      </c>
      <c r="D57" s="235" t="s">
        <v>7</v>
      </c>
      <c r="E57" s="235" t="s">
        <v>7</v>
      </c>
      <c r="F57" s="235"/>
      <c r="G57" s="235"/>
      <c r="H57" s="235"/>
      <c r="I57" s="236"/>
      <c r="J57" s="206"/>
      <c r="K57" s="206"/>
      <c r="L57" s="206"/>
      <c r="M57" s="206"/>
      <c r="N57" s="206"/>
      <c r="O57" s="206"/>
    </row>
    <row r="58" spans="1:18" ht="15" customHeight="1" x14ac:dyDescent="0.25">
      <c r="A58" s="203"/>
      <c r="B58" s="237" t="str">
        <f>B11</f>
        <v>SOC gebruikes t.b.v. Ontwikkel-, Test- en Acceptatie (OTA) omgeving met alleen betrekking op Playbooks</v>
      </c>
      <c r="C58" s="238"/>
      <c r="D58" s="239"/>
      <c r="E58" s="239"/>
      <c r="F58" s="239"/>
      <c r="G58" s="239"/>
      <c r="H58" s="239"/>
      <c r="I58" s="240"/>
      <c r="J58" s="206"/>
      <c r="K58" s="206"/>
      <c r="L58" s="206"/>
      <c r="M58" s="206"/>
      <c r="N58" s="206"/>
      <c r="O58" s="206"/>
    </row>
    <row r="59" spans="1:18" ht="15" customHeight="1" x14ac:dyDescent="0.25">
      <c r="A59" s="203"/>
      <c r="B59" s="241" t="s">
        <v>7</v>
      </c>
      <c r="C59" s="238" t="s">
        <v>70</v>
      </c>
      <c r="D59" s="239"/>
      <c r="E59" s="239"/>
      <c r="F59" s="239"/>
      <c r="G59" s="239"/>
      <c r="H59" s="239"/>
      <c r="I59" s="240"/>
      <c r="J59" s="206"/>
      <c r="K59" s="206"/>
      <c r="L59" s="206"/>
      <c r="M59" s="206"/>
      <c r="N59" s="206"/>
      <c r="O59" s="206"/>
    </row>
    <row r="60" spans="1:18" ht="15" customHeight="1" x14ac:dyDescent="0.25">
      <c r="A60" s="203"/>
      <c r="B60" s="242" t="s">
        <v>71</v>
      </c>
      <c r="C60" s="243" t="str">
        <f>B61</f>
        <v>Gebruiker</v>
      </c>
      <c r="D60" s="239"/>
      <c r="E60" s="239"/>
      <c r="F60" s="239"/>
      <c r="G60" s="239"/>
      <c r="H60" s="239"/>
      <c r="I60" s="240"/>
      <c r="J60" s="206"/>
      <c r="K60" s="206"/>
      <c r="L60" s="206"/>
      <c r="M60" s="206"/>
      <c r="N60" s="206"/>
      <c r="O60" s="206"/>
    </row>
    <row r="61" spans="1:18" ht="15" customHeight="1" x14ac:dyDescent="0.25">
      <c r="A61" s="203"/>
      <c r="B61" s="244" t="s">
        <v>72</v>
      </c>
      <c r="C61" s="66">
        <v>0</v>
      </c>
      <c r="D61" s="239" t="s">
        <v>7</v>
      </c>
      <c r="E61" s="239" t="s">
        <v>7</v>
      </c>
      <c r="F61" s="239"/>
      <c r="G61" s="239"/>
      <c r="H61" s="239"/>
      <c r="I61" s="240"/>
      <c r="J61" s="206"/>
      <c r="K61" s="206"/>
      <c r="L61" s="206"/>
      <c r="M61" s="206"/>
      <c r="N61" s="206"/>
      <c r="O61" s="206"/>
    </row>
    <row r="62" spans="1:18" ht="15" customHeight="1" x14ac:dyDescent="0.25">
      <c r="A62" s="203"/>
      <c r="B62" s="245"/>
      <c r="C62" s="239"/>
      <c r="D62" s="156" t="s">
        <v>7</v>
      </c>
      <c r="E62" s="156" t="s">
        <v>7</v>
      </c>
      <c r="F62" s="156"/>
      <c r="G62" s="156" t="s">
        <v>7</v>
      </c>
      <c r="H62" s="156" t="s">
        <v>7</v>
      </c>
      <c r="I62" s="240"/>
      <c r="J62" s="206"/>
      <c r="K62" s="206"/>
      <c r="L62" s="206"/>
      <c r="M62" s="206"/>
      <c r="N62" s="206"/>
      <c r="O62" s="206"/>
    </row>
    <row r="63" spans="1:18" ht="15" customHeight="1" x14ac:dyDescent="0.25">
      <c r="A63" s="203"/>
      <c r="B63" s="246" t="s">
        <v>73</v>
      </c>
      <c r="C63" s="247"/>
      <c r="D63" s="248"/>
      <c r="E63" s="249" t="s">
        <v>7</v>
      </c>
      <c r="F63" s="250"/>
      <c r="G63" s="250" t="s">
        <v>7</v>
      </c>
      <c r="H63" s="251" t="s">
        <v>7</v>
      </c>
      <c r="I63" s="252" t="s">
        <v>7</v>
      </c>
      <c r="J63" s="253"/>
      <c r="K63" s="253"/>
      <c r="L63" s="253"/>
      <c r="M63" s="253"/>
      <c r="N63" s="253"/>
      <c r="O63" s="206"/>
    </row>
    <row r="64" spans="1:18" ht="15" customHeight="1" x14ac:dyDescent="0.25">
      <c r="A64" s="203"/>
      <c r="B64" s="242"/>
      <c r="C64" s="387" t="str">
        <f>"# "&amp;B61</f>
        <v># Gebruiker</v>
      </c>
      <c r="D64" s="388"/>
      <c r="E64" s="254" t="str">
        <f>"# "&amp;B61</f>
        <v># Gebruiker</v>
      </c>
      <c r="F64" s="255" t="s">
        <v>70</v>
      </c>
      <c r="G64" s="389" t="s">
        <v>74</v>
      </c>
      <c r="H64" s="256" t="s">
        <v>75</v>
      </c>
      <c r="I64" s="257" t="s">
        <v>7</v>
      </c>
      <c r="J64" s="253"/>
      <c r="K64" s="253"/>
      <c r="L64" s="253"/>
      <c r="M64" s="253"/>
      <c r="N64" s="253"/>
      <c r="O64" s="253"/>
    </row>
    <row r="65" spans="1:15" ht="15" customHeight="1" x14ac:dyDescent="0.25">
      <c r="A65" s="203"/>
      <c r="B65" s="258" t="s">
        <v>76</v>
      </c>
      <c r="C65" s="259" t="s">
        <v>77</v>
      </c>
      <c r="D65" s="260" t="s">
        <v>78</v>
      </c>
      <c r="E65" s="261" t="s">
        <v>79</v>
      </c>
      <c r="F65" s="262" t="str">
        <f>$B$31</f>
        <v>Gebruiker</v>
      </c>
      <c r="G65" s="390"/>
      <c r="H65" s="263" t="str">
        <f>$B$31</f>
        <v>Gebruiker</v>
      </c>
      <c r="I65" s="264" t="s">
        <v>80</v>
      </c>
      <c r="J65" s="265" t="s">
        <v>81</v>
      </c>
      <c r="K65" s="265" t="s">
        <v>81</v>
      </c>
      <c r="L65" s="253" t="s">
        <v>82</v>
      </c>
      <c r="M65" s="253" t="s">
        <v>83</v>
      </c>
      <c r="N65" s="253" t="s">
        <v>84</v>
      </c>
      <c r="O65" s="279"/>
    </row>
    <row r="66" spans="1:15" ht="15" customHeight="1" x14ac:dyDescent="0.25">
      <c r="A66" s="203"/>
      <c r="B66" s="266" t="s">
        <v>85</v>
      </c>
      <c r="C66" s="267">
        <v>1</v>
      </c>
      <c r="D66" s="67" t="s">
        <v>87</v>
      </c>
      <c r="E66" s="268" t="str">
        <f>IF(+D66&lt;&gt;0,D66,"&gt;")</f>
        <v>&gt;</v>
      </c>
      <c r="F66" s="269">
        <f>+$C$61</f>
        <v>0</v>
      </c>
      <c r="G66" s="68">
        <v>0</v>
      </c>
      <c r="H66" s="270">
        <f>IF(J66=2,"",+$C$61*(1-G66))</f>
        <v>0</v>
      </c>
      <c r="I66" s="271" t="str">
        <f>IF(J66=0,N66,IF(J66=1,M66,""))</f>
        <v>&gt; tot en met Gebruikers</v>
      </c>
      <c r="J66" s="297">
        <f>IF(AND(C66&lt;&gt;" ",D66="&gt;"),0,IF(AND(C66=" ",D66="&gt;"),2,1))</f>
        <v>0</v>
      </c>
      <c r="K66" s="298">
        <v>0</v>
      </c>
      <c r="L66" s="274" t="str">
        <f>C66&amp; " t/m " &amp; D66 &amp; " " &amp; $B$31 &amp; "s"</f>
        <v>1 t/m &gt; Gebruikers</v>
      </c>
      <c r="M66" s="274" t="str">
        <f xml:space="preserve"> "1 t/m " &amp; E66 &amp; " " &amp; $B$31 &amp; "s"</f>
        <v>1 t/m &gt; Gebruikers</v>
      </c>
      <c r="N66" s="274" t="str">
        <f>E66&amp;" "&amp;D65&amp;" "&amp;$B$31&amp;"s"</f>
        <v>&gt; tot en met Gebruikers</v>
      </c>
      <c r="O66" s="279"/>
    </row>
    <row r="67" spans="1:15" ht="15" customHeight="1" x14ac:dyDescent="0.25">
      <c r="A67" s="203"/>
      <c r="B67" s="275" t="s">
        <v>166</v>
      </c>
      <c r="C67" s="267" t="str">
        <f>IF(ISERROR(+D66+1)," ",D66+1)</f>
        <v xml:space="preserve"> </v>
      </c>
      <c r="D67" s="67" t="s">
        <v>87</v>
      </c>
      <c r="E67" s="268" t="str">
        <f>IF(J67=2,"",IF(+D67&lt;&gt;0,D67,"&gt;"))</f>
        <v>&gt;</v>
      </c>
      <c r="F67" s="269">
        <f>+$C$61</f>
        <v>0</v>
      </c>
      <c r="G67" s="68">
        <v>0</v>
      </c>
      <c r="H67" s="270">
        <f>IF(J67=2,"",+$C$61*(1-G67))</f>
        <v>0</v>
      </c>
      <c r="I67" s="271" t="str">
        <f>IF(J67=0,N67,IF(J67=1,L67,""))</f>
        <v>&gt; &gt; Gebruikers</v>
      </c>
      <c r="J67" s="297">
        <f>IF(AND(C66&lt;&gt;" ",D67="&gt;"),0,IF(AND(C66=" ",D67="&gt;"),2,1))</f>
        <v>0</v>
      </c>
      <c r="K67" s="298">
        <f>IF(J67&lt;&gt;2,IF(H67&gt;H66,1,0),0)</f>
        <v>0</v>
      </c>
      <c r="L67" s="274" t="str">
        <f>C66&amp; " t/m " &amp; D67 &amp; " " &amp; $B$31 &amp; "s"</f>
        <v>1 t/m &gt; Gebruikers</v>
      </c>
      <c r="M67" s="274" t="str">
        <f xml:space="preserve"> "1 t/m " &amp; E67 &amp; " " &amp; $B$31 &amp; "s"</f>
        <v>1 t/m &gt; Gebruikers</v>
      </c>
      <c r="N67" s="274" t="str">
        <f>E67&amp;" "&amp;D66&amp;" "&amp;$B$31&amp;"s"</f>
        <v>&gt; &gt; Gebruikers</v>
      </c>
      <c r="O67" s="279"/>
    </row>
    <row r="68" spans="1:15" ht="15" customHeight="1" x14ac:dyDescent="0.25">
      <c r="A68" s="203"/>
      <c r="B68" s="276" t="s">
        <v>86</v>
      </c>
      <c r="C68" s="267" t="str">
        <f>IF(ISERROR(+D67+1)," ",D67+1)</f>
        <v xml:space="preserve"> </v>
      </c>
      <c r="D68" s="67" t="s">
        <v>87</v>
      </c>
      <c r="E68" s="268" t="str">
        <f>IF(J68=2,"",IF(+D68&lt;&gt;0,D68,"&gt;"))</f>
        <v>&gt;</v>
      </c>
      <c r="F68" s="269">
        <f>+$C$61</f>
        <v>0</v>
      </c>
      <c r="G68" s="68">
        <v>0</v>
      </c>
      <c r="H68" s="270">
        <f>IF(J68=2,"",+$C$61*(1-G68))</f>
        <v>0</v>
      </c>
      <c r="I68" s="271" t="str">
        <f>IF(J68=0,N68,IF(J68=1,L68,""))</f>
        <v>&gt; &gt; Gebruikers</v>
      </c>
      <c r="J68" s="297">
        <f>IF(AND(C66&lt;&gt;" ",D68="&gt;"),0,IF(AND(C66=" ",D68="&gt;"),2,1))</f>
        <v>0</v>
      </c>
      <c r="K68" s="298">
        <f>IF(J68&lt;&gt;2,IF(H68&gt;H67,1,0),0)</f>
        <v>0</v>
      </c>
      <c r="L68" s="274" t="str">
        <f>C66&amp; " t/m " &amp; D68 &amp; " " &amp; $B$31 &amp; "s"</f>
        <v>1 t/m &gt; Gebruikers</v>
      </c>
      <c r="M68" s="274" t="str">
        <f xml:space="preserve"> "1 t/m " &amp; E68 &amp; " " &amp; $B$31 &amp; "s"</f>
        <v>1 t/m &gt; Gebruikers</v>
      </c>
      <c r="N68" s="274" t="str">
        <f>E68&amp;" "&amp;D67&amp;" "&amp;$B$31&amp;"s"</f>
        <v>&gt; &gt; Gebruikers</v>
      </c>
      <c r="O68" s="279"/>
    </row>
    <row r="69" spans="1:15" ht="15" customHeight="1" x14ac:dyDescent="0.25">
      <c r="A69" s="203"/>
      <c r="B69" s="276" t="s">
        <v>167</v>
      </c>
      <c r="C69" s="267" t="str">
        <f>IF(ISERROR(+D68+1)," ",D68+1)</f>
        <v xml:space="preserve"> </v>
      </c>
      <c r="D69" s="67" t="s">
        <v>87</v>
      </c>
      <c r="E69" s="268" t="str">
        <f>IF(J69=2,"",IF(+D69&lt;&gt;0,D69,"&gt;"))</f>
        <v>&gt;</v>
      </c>
      <c r="F69" s="269">
        <f>+$C$61</f>
        <v>0</v>
      </c>
      <c r="G69" s="68">
        <v>0</v>
      </c>
      <c r="H69" s="270">
        <f>IF(J69=2,"",+$C$61*(1-G69))</f>
        <v>0</v>
      </c>
      <c r="I69" s="271" t="str">
        <f>IF(J69=0,N69,IF(J69=1,L69,""))</f>
        <v>&gt; &gt; Gebruikers</v>
      </c>
      <c r="J69" s="297">
        <f>IF(AND(C66&lt;&gt;" ",D69="&gt;"),0,IF(AND(C66=" ",D69="&gt;"),2,1))</f>
        <v>0</v>
      </c>
      <c r="K69" s="298">
        <f>IF(J69&lt;&gt;2,IF(H69&gt;H68,1,0),0)</f>
        <v>0</v>
      </c>
      <c r="L69" s="274" t="str">
        <f>C66&amp; " t/m " &amp; D69 &amp; " " &amp; $B$31 &amp; "s"</f>
        <v>1 t/m &gt; Gebruikers</v>
      </c>
      <c r="M69" s="274" t="str">
        <f xml:space="preserve"> "1 t/m " &amp; E69 &amp; " " &amp; $B$31 &amp; "s"</f>
        <v>1 t/m &gt; Gebruikers</v>
      </c>
      <c r="N69" s="274" t="str">
        <f>E69&amp;" "&amp;D68&amp;" "&amp;$B$31&amp;"s"</f>
        <v>&gt; &gt; Gebruikers</v>
      </c>
      <c r="O69" s="279"/>
    </row>
    <row r="70" spans="1:15" ht="15" customHeight="1" x14ac:dyDescent="0.25">
      <c r="A70" s="203"/>
      <c r="B70" s="275" t="s">
        <v>168</v>
      </c>
      <c r="C70" s="267" t="str">
        <f>IF(ISERROR(+D69+1)," ",D69+1)</f>
        <v xml:space="preserve"> </v>
      </c>
      <c r="D70" s="67" t="s">
        <v>87</v>
      </c>
      <c r="E70" s="268" t="str">
        <f>IF(J70=2,"",IF(+D70&lt;&gt;0,D70,"&gt;"))</f>
        <v>&gt;</v>
      </c>
      <c r="F70" s="269">
        <f>+$C$61</f>
        <v>0</v>
      </c>
      <c r="G70" s="68">
        <v>0</v>
      </c>
      <c r="H70" s="270">
        <f>IF(J70=2,"",+$C$61*(1-G70))</f>
        <v>0</v>
      </c>
      <c r="I70" s="271" t="str">
        <f>IF(J70=0,N70,IF(J70=1,L70,""))</f>
        <v>&gt; &gt; Gebruikers</v>
      </c>
      <c r="J70" s="298">
        <f>IF(AND(C66&lt;&gt;" ",D70="&gt;"),0,IF(AND(C66=" ",D70="&gt;"),2,1))</f>
        <v>0</v>
      </c>
      <c r="K70" s="298">
        <f>IF(J70&lt;&gt;2,IF(H70&gt;H69,1,0),0)</f>
        <v>0</v>
      </c>
      <c r="L70" s="274" t="str">
        <f>C66&amp; " t/m " &amp; D70 &amp; " " &amp; $B$31 &amp; "s"</f>
        <v>1 t/m &gt; Gebruikers</v>
      </c>
      <c r="M70" s="274" t="str">
        <f xml:space="preserve"> "1 t/m " &amp; E70 &amp; " " &amp; $B$31 &amp; "s"</f>
        <v>1 t/m &gt; Gebruikers</v>
      </c>
      <c r="N70" s="274" t="str">
        <f>E70&amp;" "&amp;D69&amp;" "&amp;$B$31&amp;"s"</f>
        <v>&gt; &gt; Gebruikers</v>
      </c>
      <c r="O70" s="279"/>
    </row>
    <row r="71" spans="1:15" ht="15" customHeight="1" x14ac:dyDescent="0.25">
      <c r="A71" s="203"/>
      <c r="B71" s="381" t="s">
        <v>88</v>
      </c>
      <c r="C71" s="382"/>
      <c r="D71" s="382"/>
      <c r="E71" s="382"/>
      <c r="F71" s="383"/>
      <c r="G71" s="203"/>
      <c r="H71" s="277" t="str">
        <f>IF(K71=0,"OK","Fout !")</f>
        <v>OK</v>
      </c>
      <c r="I71" s="11" t="s">
        <v>89</v>
      </c>
      <c r="J71" s="278"/>
      <c r="K71" s="298">
        <f>SUM(K66:K70)</f>
        <v>0</v>
      </c>
      <c r="L71" s="279"/>
      <c r="M71" s="298"/>
      <c r="N71" s="253"/>
      <c r="O71" s="253"/>
    </row>
    <row r="72" spans="1:15" ht="15" customHeight="1" x14ac:dyDescent="0.25">
      <c r="A72" s="203"/>
      <c r="B72" s="384"/>
      <c r="C72" s="385"/>
      <c r="D72" s="385"/>
      <c r="E72" s="385"/>
      <c r="F72" s="386"/>
      <c r="G72" s="203"/>
      <c r="H72" s="203"/>
      <c r="I72" s="11"/>
      <c r="J72" s="198"/>
      <c r="K72" s="280"/>
      <c r="L72" s="299"/>
      <c r="M72" s="282"/>
      <c r="N72" s="206"/>
      <c r="O72" s="206"/>
    </row>
    <row r="73" spans="1:15" ht="15" customHeight="1" x14ac:dyDescent="0.25">
      <c r="A73" s="203"/>
      <c r="B73" s="206"/>
      <c r="C73" s="283"/>
      <c r="D73" s="283"/>
      <c r="E73" s="283"/>
      <c r="F73" s="283"/>
      <c r="G73" s="203"/>
      <c r="H73" s="203"/>
      <c r="I73" s="11"/>
      <c r="J73" s="198"/>
      <c r="K73" s="280"/>
      <c r="L73" s="281"/>
      <c r="M73" s="282"/>
      <c r="N73" s="206"/>
      <c r="O73" s="206"/>
    </row>
    <row r="74" spans="1:15" ht="15" customHeight="1" x14ac:dyDescent="0.25">
      <c r="A74" s="203"/>
      <c r="B74" s="284" t="s">
        <v>90</v>
      </c>
      <c r="C74" s="285" t="s">
        <v>1</v>
      </c>
      <c r="D74" s="285" t="s">
        <v>2</v>
      </c>
      <c r="E74" s="285" t="s">
        <v>3</v>
      </c>
      <c r="F74" s="286" t="s">
        <v>4</v>
      </c>
      <c r="G74" s="286" t="s">
        <v>5</v>
      </c>
      <c r="H74" s="286" t="s">
        <v>6</v>
      </c>
      <c r="I74" s="285" t="s">
        <v>8</v>
      </c>
      <c r="J74" s="285" t="s">
        <v>29</v>
      </c>
      <c r="K74" s="285" t="s">
        <v>30</v>
      </c>
      <c r="L74" s="286" t="s">
        <v>31</v>
      </c>
      <c r="M74" s="282"/>
      <c r="N74" s="206"/>
      <c r="O74" s="206"/>
    </row>
    <row r="75" spans="1:15" ht="15" customHeight="1" x14ac:dyDescent="0.25">
      <c r="A75" s="203"/>
      <c r="B75" s="287" t="str">
        <f>"Benodigd aantal " &amp; B61</f>
        <v>Benodigd aantal Gebruiker</v>
      </c>
      <c r="C75" s="288">
        <f t="shared" ref="C75:L75" si="2">+C11</f>
        <v>1</v>
      </c>
      <c r="D75" s="288">
        <f t="shared" si="2"/>
        <v>2</v>
      </c>
      <c r="E75" s="288">
        <f t="shared" si="2"/>
        <v>3</v>
      </c>
      <c r="F75" s="288">
        <f t="shared" si="2"/>
        <v>3</v>
      </c>
      <c r="G75" s="288">
        <f t="shared" si="2"/>
        <v>4</v>
      </c>
      <c r="H75" s="288">
        <f t="shared" si="2"/>
        <v>5</v>
      </c>
      <c r="I75" s="288">
        <f t="shared" si="2"/>
        <v>6</v>
      </c>
      <c r="J75" s="288">
        <f t="shared" si="2"/>
        <v>7</v>
      </c>
      <c r="K75" s="288">
        <f t="shared" si="2"/>
        <v>8</v>
      </c>
      <c r="L75" s="288">
        <f t="shared" si="2"/>
        <v>9</v>
      </c>
      <c r="M75" s="282"/>
      <c r="N75" s="206"/>
      <c r="O75" s="206"/>
    </row>
    <row r="76" spans="1:15" ht="15" customHeight="1" x14ac:dyDescent="0.25">
      <c r="A76" s="203"/>
      <c r="B76" s="287" t="str">
        <f>"Prijs per "&amp;B61&amp;" conform staffel "</f>
        <v xml:space="preserve">Prijs per Gebruiker conform staffel </v>
      </c>
      <c r="C76" s="289">
        <f>IF(ISERROR(VLOOKUP(C75,C66:H70,6,TRUE)),"",VLOOKUP(C75,C66:H70,6,TRUE))</f>
        <v>0</v>
      </c>
      <c r="D76" s="289">
        <f>IF(ISERROR(VLOOKUP(D75,C66:H70,6,TRUE)),"",VLOOKUP(D75,C66:H70,6,TRUE))</f>
        <v>0</v>
      </c>
      <c r="E76" s="289">
        <f>IF(ISERROR(VLOOKUP(E75,C66:H70,6,TRUE)),"",VLOOKUP(E75,C66:H70,6,TRUE))</f>
        <v>0</v>
      </c>
      <c r="F76" s="289">
        <f>IF(ISERROR(VLOOKUP(F75,C66:H70,6,TRUE)),"",VLOOKUP(F75,C66:H70,6,TRUE))</f>
        <v>0</v>
      </c>
      <c r="G76" s="289">
        <f>IF(ISERROR(VLOOKUP(G75,C66:H70,6,TRUE)),"",VLOOKUP(G75,C66:H70,6,TRUE))</f>
        <v>0</v>
      </c>
      <c r="H76" s="289">
        <f>IF(ISERROR(VLOOKUP(H75,C66:H70,6,TRUE)),"",VLOOKUP(H75,C66:H70,6,TRUE))</f>
        <v>0</v>
      </c>
      <c r="I76" s="289">
        <f>IF(ISERROR(VLOOKUP(I75,C66:H70,6,TRUE)),"",VLOOKUP(I75,C66:H70,6,TRUE))</f>
        <v>0</v>
      </c>
      <c r="J76" s="289">
        <f>IF(ISERROR(VLOOKUP(J75,C66:H70,6,TRUE)),"",VLOOKUP(J75,C66:H70,6,TRUE))</f>
        <v>0</v>
      </c>
      <c r="K76" s="289">
        <f>IF(ISERROR(VLOOKUP(K75,C66:H70,6,TRUE)),"",VLOOKUP(K75,C66:H70,6,TRUE))</f>
        <v>0</v>
      </c>
      <c r="L76" s="289">
        <f>IF(ISERROR(VLOOKUP(L75,C66:H70,6,TRUE)),"",VLOOKUP(L75,C66:H70,6,TRUE))</f>
        <v>0</v>
      </c>
      <c r="M76" s="282"/>
      <c r="N76" s="206"/>
      <c r="O76" s="206"/>
    </row>
    <row r="77" spans="1:15" ht="15" customHeight="1" thickBot="1" x14ac:dyDescent="0.3">
      <c r="A77" s="203"/>
      <c r="B77" s="287" t="s">
        <v>91</v>
      </c>
      <c r="C77" s="290">
        <f t="shared" ref="C77:L77" si="3">IF(ISERROR(+C76*C75),0,+C76*C75)</f>
        <v>0</v>
      </c>
      <c r="D77" s="290">
        <f t="shared" si="3"/>
        <v>0</v>
      </c>
      <c r="E77" s="290">
        <f t="shared" si="3"/>
        <v>0</v>
      </c>
      <c r="F77" s="290">
        <f t="shared" si="3"/>
        <v>0</v>
      </c>
      <c r="G77" s="290">
        <f t="shared" si="3"/>
        <v>0</v>
      </c>
      <c r="H77" s="290">
        <f t="shared" si="3"/>
        <v>0</v>
      </c>
      <c r="I77" s="290">
        <f t="shared" si="3"/>
        <v>0</v>
      </c>
      <c r="J77" s="290">
        <f t="shared" si="3"/>
        <v>0</v>
      </c>
      <c r="K77" s="290">
        <f t="shared" si="3"/>
        <v>0</v>
      </c>
      <c r="L77" s="290">
        <f t="shared" si="3"/>
        <v>0</v>
      </c>
      <c r="M77" s="282"/>
      <c r="N77" s="206"/>
      <c r="O77" s="206"/>
    </row>
    <row r="78" spans="1:15" ht="15" customHeight="1" thickTop="1" thickBot="1" x14ac:dyDescent="0.3">
      <c r="A78" s="203"/>
      <c r="B78" s="287" t="s">
        <v>9</v>
      </c>
      <c r="C78" s="291">
        <f>SUM(C77:L77)</f>
        <v>0</v>
      </c>
      <c r="D78" s="283"/>
      <c r="E78" s="283"/>
      <c r="F78" s="283"/>
      <c r="G78" s="283"/>
      <c r="H78" s="283"/>
      <c r="I78" s="283"/>
      <c r="J78" s="206"/>
      <c r="K78" s="206"/>
      <c r="L78" s="206"/>
      <c r="M78" s="282"/>
      <c r="N78" s="206"/>
      <c r="O78" s="206"/>
    </row>
    <row r="79" spans="1:15" ht="15" customHeight="1" thickTop="1" thickBot="1" x14ac:dyDescent="0.3">
      <c r="A79" s="203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  <c r="M79" s="282"/>
      <c r="N79" s="206"/>
      <c r="O79" s="206"/>
    </row>
    <row r="80" spans="1:15" ht="15" customHeight="1" x14ac:dyDescent="0.25">
      <c r="A80" s="203"/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2"/>
      <c r="N80" s="206"/>
      <c r="O80" s="206"/>
    </row>
    <row r="81" spans="1:15" ht="15" customHeight="1" x14ac:dyDescent="0.25">
      <c r="A81" s="203"/>
      <c r="B81" s="284" t="s">
        <v>9</v>
      </c>
      <c r="C81" s="293" t="s">
        <v>92</v>
      </c>
      <c r="D81" s="283"/>
      <c r="E81" s="283"/>
      <c r="F81" s="283"/>
      <c r="G81" s="283"/>
      <c r="H81" s="283"/>
      <c r="I81" s="283"/>
      <c r="J81" s="283"/>
      <c r="K81" s="283"/>
      <c r="L81" s="283"/>
      <c r="M81" s="282"/>
      <c r="N81" s="206"/>
      <c r="O81" s="206"/>
    </row>
    <row r="82" spans="1:15" ht="15" customHeight="1" thickBot="1" x14ac:dyDescent="0.3">
      <c r="A82" s="203"/>
      <c r="B82" s="294" t="s">
        <v>93</v>
      </c>
      <c r="C82" s="295">
        <f>+C78</f>
        <v>0</v>
      </c>
      <c r="D82" s="296"/>
      <c r="E82" s="203"/>
      <c r="F82" s="283"/>
      <c r="G82" s="283"/>
      <c r="H82" s="283"/>
      <c r="I82" s="283"/>
      <c r="J82" s="283"/>
      <c r="K82" s="283"/>
      <c r="L82" s="283"/>
      <c r="M82" s="282"/>
      <c r="N82" s="206"/>
      <c r="O82" s="206"/>
    </row>
    <row r="83" spans="1:15" ht="15" customHeight="1" thickTop="1" thickBot="1" x14ac:dyDescent="0.3">
      <c r="A83" s="203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82"/>
      <c r="N83" s="206"/>
      <c r="O83" s="206"/>
    </row>
    <row r="84" spans="1:15" ht="15" customHeight="1" x14ac:dyDescent="0.25">
      <c r="J84" s="197"/>
      <c r="K84" s="197"/>
      <c r="L84" s="197"/>
      <c r="M84" s="282"/>
    </row>
    <row r="85" spans="1:15" ht="15" customHeight="1" x14ac:dyDescent="0.25"/>
  </sheetData>
  <sheetProtection algorithmName="SHA-512" hashValue="Otp8O2ecYWzigc7vhN+XzmrcFlqeSzNnqfr8DtxTA5jQKuEXwSFwwERLRJFBmujFbW40JFKdSY44RTzFzfc6eA==" saltValue="IUZHYJ3FxGaOeyyVv+Yh4Q==" spinCount="100000" sheet="1" objects="1" scenarios="1"/>
  <mergeCells count="19">
    <mergeCell ref="B71:F72"/>
    <mergeCell ref="B13:C13"/>
    <mergeCell ref="B14:D14"/>
    <mergeCell ref="F14:H14"/>
    <mergeCell ref="C34:D34"/>
    <mergeCell ref="G34:G35"/>
    <mergeCell ref="B41:F42"/>
    <mergeCell ref="B20:D20"/>
    <mergeCell ref="B22:D22"/>
    <mergeCell ref="B23:D23"/>
    <mergeCell ref="B24:D24"/>
    <mergeCell ref="G20:L20"/>
    <mergeCell ref="G21:L21"/>
    <mergeCell ref="G22:L22"/>
    <mergeCell ref="G23:L23"/>
    <mergeCell ref="G24:L24"/>
    <mergeCell ref="B21:D21"/>
    <mergeCell ref="C64:D64"/>
    <mergeCell ref="G64:G65"/>
  </mergeCells>
  <conditionalFormatting sqref="D36:D39">
    <cfRule type="expression" dxfId="49" priority="10">
      <formula>D35&lt;&gt;"&gt;"</formula>
    </cfRule>
    <cfRule type="expression" dxfId="48" priority="11">
      <formula>D35="&gt;"</formula>
    </cfRule>
  </conditionalFormatting>
  <conditionalFormatting sqref="D40">
    <cfRule type="expression" dxfId="47" priority="9">
      <formula>D39="&gt;"</formula>
    </cfRule>
  </conditionalFormatting>
  <conditionalFormatting sqref="H41">
    <cfRule type="expression" dxfId="46" priority="12">
      <formula>$K$41&gt;0</formula>
    </cfRule>
  </conditionalFormatting>
  <conditionalFormatting sqref="H36:H40">
    <cfRule type="expression" dxfId="45" priority="13">
      <formula>J36=2</formula>
    </cfRule>
    <cfRule type="expression" dxfId="44" priority="14">
      <formula>K36=0</formula>
    </cfRule>
    <cfRule type="expression" dxfId="43" priority="15">
      <formula>K36=1</formula>
    </cfRule>
  </conditionalFormatting>
  <conditionalFormatting sqref="G36:G40">
    <cfRule type="expression" dxfId="42" priority="16">
      <formula>J36=2</formula>
    </cfRule>
  </conditionalFormatting>
  <conditionalFormatting sqref="D66:D69">
    <cfRule type="expression" dxfId="41" priority="2">
      <formula>D65&lt;&gt;"&gt;"</formula>
    </cfRule>
    <cfRule type="expression" dxfId="40" priority="3">
      <formula>D65="&gt;"</formula>
    </cfRule>
  </conditionalFormatting>
  <conditionalFormatting sqref="D70">
    <cfRule type="expression" dxfId="39" priority="1">
      <formula>D69="&gt;"</formula>
    </cfRule>
  </conditionalFormatting>
  <conditionalFormatting sqref="H71">
    <cfRule type="expression" dxfId="38" priority="4">
      <formula>$K$41&gt;0</formula>
    </cfRule>
  </conditionalFormatting>
  <conditionalFormatting sqref="H66:H70">
    <cfRule type="expression" dxfId="37" priority="5">
      <formula>J66=2</formula>
    </cfRule>
    <cfRule type="expression" dxfId="36" priority="6">
      <formula>K66=0</formula>
    </cfRule>
    <cfRule type="expression" dxfId="35" priority="7">
      <formula>K66=1</formula>
    </cfRule>
  </conditionalFormatting>
  <conditionalFormatting sqref="G66:G70">
    <cfRule type="expression" dxfId="34" priority="8">
      <formula>J66=2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477A-3911-47F2-A131-DC5C78930CB4}">
  <sheetPr>
    <pageSetUpPr fitToPage="1"/>
  </sheetPr>
  <dimension ref="A1:N48"/>
  <sheetViews>
    <sheetView showGridLines="0" showZeros="0" zoomScale="85" zoomScaleNormal="85" workbookViewId="0">
      <selection activeCell="G19" sqref="G19"/>
    </sheetView>
  </sheetViews>
  <sheetFormatPr defaultColWidth="0" defaultRowHeight="0" customHeight="1" zeroHeight="1" x14ac:dyDescent="0.25"/>
  <cols>
    <col min="1" max="1" width="3.7109375" style="154" customWidth="1"/>
    <col min="2" max="2" width="61.140625" style="154" customWidth="1"/>
    <col min="3" max="3" width="17.7109375" style="154" customWidth="1"/>
    <col min="4" max="7" width="17.7109375" style="192" customWidth="1"/>
    <col min="8" max="13" width="17.7109375" style="154" customWidth="1"/>
    <col min="14" max="14" width="6.42578125" style="154" customWidth="1"/>
    <col min="15" max="16384" width="6.42578125" style="154" hidden="1"/>
  </cols>
  <sheetData>
    <row r="1" spans="1:13" s="144" customFormat="1" ht="15.95" customHeight="1" x14ac:dyDescent="0.25">
      <c r="A1" s="143"/>
      <c r="B1" s="143"/>
      <c r="C1" s="143"/>
      <c r="D1" s="143"/>
      <c r="E1" s="143"/>
      <c r="F1" s="143"/>
      <c r="G1" s="143"/>
      <c r="H1" s="143"/>
    </row>
    <row r="2" spans="1:13" s="145" customFormat="1" ht="24" customHeight="1" x14ac:dyDescent="0.25">
      <c r="B2" s="146" t="s">
        <v>0</v>
      </c>
      <c r="C2" s="147"/>
      <c r="D2" s="148"/>
      <c r="E2" s="149"/>
      <c r="F2" s="149"/>
      <c r="G2" s="148"/>
      <c r="H2" s="148"/>
      <c r="I2" s="148"/>
      <c r="J2" s="148"/>
      <c r="K2" s="148"/>
      <c r="L2" s="148"/>
      <c r="M2" s="148"/>
    </row>
    <row r="3" spans="1:13" s="145" customFormat="1" ht="20.100000000000001" customHeight="1" x14ac:dyDescent="0.25">
      <c r="B3" s="150" t="str">
        <f>Samenvatting!B3</f>
        <v>Security Orchestration, Automation and Response oplossing</v>
      </c>
      <c r="C3" s="147"/>
      <c r="D3" s="148"/>
      <c r="E3" s="151"/>
      <c r="F3" s="149"/>
      <c r="G3" s="148"/>
      <c r="H3" s="148"/>
      <c r="I3" s="148"/>
      <c r="J3" s="148"/>
      <c r="K3" s="148"/>
      <c r="L3" s="148"/>
      <c r="M3" s="148"/>
    </row>
    <row r="4" spans="1:13" s="145" customFormat="1" ht="20.100000000000001" customHeight="1" x14ac:dyDescent="0.25">
      <c r="B4" s="152" t="s">
        <v>46</v>
      </c>
      <c r="C4" s="147"/>
      <c r="D4" s="148"/>
      <c r="E4" s="149"/>
      <c r="F4" s="149"/>
      <c r="G4" s="148"/>
      <c r="H4" s="148"/>
      <c r="I4" s="148"/>
      <c r="J4" s="148"/>
      <c r="K4" s="148"/>
      <c r="L4" s="148"/>
      <c r="M4" s="148"/>
    </row>
    <row r="5" spans="1:13" s="145" customFormat="1" ht="15.95" customHeight="1" x14ac:dyDescent="0.25">
      <c r="B5" s="153" t="s">
        <v>47</v>
      </c>
      <c r="C5" s="147"/>
      <c r="D5" s="148"/>
      <c r="E5" s="149"/>
      <c r="F5" s="149"/>
      <c r="G5" s="148"/>
      <c r="H5" s="148"/>
      <c r="I5" s="148"/>
      <c r="J5" s="148"/>
      <c r="K5" s="148"/>
      <c r="L5" s="148"/>
      <c r="M5" s="148"/>
    </row>
    <row r="6" spans="1:13" ht="15.95" customHeight="1" x14ac:dyDescent="0.25">
      <c r="B6" s="155" t="s">
        <v>17</v>
      </c>
      <c r="C6" s="147"/>
      <c r="D6" s="156"/>
      <c r="E6" s="147"/>
      <c r="F6" s="147"/>
      <c r="G6" s="156"/>
      <c r="H6" s="156"/>
      <c r="I6" s="156"/>
      <c r="J6" s="156"/>
      <c r="K6" s="156"/>
      <c r="L6" s="156"/>
      <c r="M6" s="156"/>
    </row>
    <row r="7" spans="1:13" ht="15" customHeight="1" thickBot="1" x14ac:dyDescent="0.3">
      <c r="B7" s="157"/>
      <c r="C7" s="157"/>
      <c r="D7" s="158"/>
      <c r="E7" s="158"/>
      <c r="F7" s="44"/>
      <c r="G7" s="45"/>
      <c r="H7" s="46"/>
      <c r="I7" s="46"/>
      <c r="J7" s="46"/>
      <c r="K7" s="46"/>
      <c r="L7" s="46"/>
      <c r="M7" s="46"/>
    </row>
    <row r="8" spans="1:13" ht="15" customHeight="1" x14ac:dyDescent="0.25">
      <c r="B8" s="159"/>
      <c r="C8" s="160"/>
      <c r="D8" s="160"/>
      <c r="E8" s="160"/>
      <c r="F8" s="160"/>
      <c r="G8" s="160"/>
      <c r="H8" s="161"/>
    </row>
    <row r="9" spans="1:13" ht="15" customHeight="1" x14ac:dyDescent="0.25">
      <c r="B9" s="391" t="s">
        <v>56</v>
      </c>
      <c r="C9" s="162" t="s">
        <v>20</v>
      </c>
      <c r="D9" s="163"/>
      <c r="E9" s="163"/>
      <c r="F9" s="163"/>
      <c r="G9" s="163"/>
      <c r="H9" s="163"/>
      <c r="I9" s="163"/>
      <c r="J9" s="163"/>
      <c r="K9" s="163"/>
      <c r="L9" s="163"/>
      <c r="M9" s="164"/>
    </row>
    <row r="10" spans="1:13" ht="20.25" customHeight="1" x14ac:dyDescent="0.25">
      <c r="B10" s="392"/>
      <c r="C10" s="165" t="s">
        <v>22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6" t="s">
        <v>7</v>
      </c>
    </row>
    <row r="11" spans="1:13" ht="15" x14ac:dyDescent="0.25">
      <c r="B11" s="167" t="s">
        <v>12</v>
      </c>
      <c r="C11" s="168" t="s">
        <v>21</v>
      </c>
      <c r="D11" s="169" t="s">
        <v>1</v>
      </c>
      <c r="E11" s="169" t="s">
        <v>2</v>
      </c>
      <c r="F11" s="169" t="s">
        <v>3</v>
      </c>
      <c r="G11" s="169" t="s">
        <v>4</v>
      </c>
      <c r="H11" s="169" t="s">
        <v>5</v>
      </c>
      <c r="I11" s="169" t="s">
        <v>6</v>
      </c>
      <c r="J11" s="169" t="s">
        <v>8</v>
      </c>
      <c r="K11" s="169" t="s">
        <v>29</v>
      </c>
      <c r="L11" s="169" t="s">
        <v>30</v>
      </c>
      <c r="M11" s="170" t="s">
        <v>31</v>
      </c>
    </row>
    <row r="12" spans="1:13" ht="15" x14ac:dyDescent="0.25">
      <c r="B12" s="171" t="s">
        <v>48</v>
      </c>
      <c r="C12" s="47">
        <f>SUM(D12:M12)</f>
        <v>250</v>
      </c>
      <c r="D12" s="47">
        <v>100</v>
      </c>
      <c r="E12" s="172">
        <v>20</v>
      </c>
      <c r="F12" s="172">
        <v>20</v>
      </c>
      <c r="G12" s="172">
        <v>20</v>
      </c>
      <c r="H12" s="172">
        <v>15</v>
      </c>
      <c r="I12" s="172">
        <v>15</v>
      </c>
      <c r="J12" s="172">
        <v>15</v>
      </c>
      <c r="K12" s="172">
        <v>15</v>
      </c>
      <c r="L12" s="172">
        <v>15</v>
      </c>
      <c r="M12" s="172">
        <v>15</v>
      </c>
    </row>
    <row r="13" spans="1:13" ht="15" customHeight="1" x14ac:dyDescent="0.25">
      <c r="B13" s="173"/>
      <c r="C13" s="173"/>
      <c r="D13" s="173"/>
      <c r="E13" s="173"/>
      <c r="F13" s="173"/>
      <c r="G13" s="173"/>
      <c r="H13" s="173"/>
    </row>
    <row r="14" spans="1:13" ht="15" customHeight="1" x14ac:dyDescent="0.25">
      <c r="B14" s="391" t="s">
        <v>57</v>
      </c>
      <c r="C14" s="162"/>
      <c r="D14" s="163"/>
      <c r="E14" s="163"/>
      <c r="F14" s="163"/>
      <c r="G14" s="163"/>
      <c r="H14" s="163"/>
      <c r="I14" s="163"/>
      <c r="J14" s="163"/>
      <c r="K14" s="163"/>
      <c r="L14" s="163"/>
      <c r="M14" s="164"/>
    </row>
    <row r="15" spans="1:13" ht="15" customHeight="1" x14ac:dyDescent="0.25">
      <c r="B15" s="392"/>
      <c r="C15" s="165"/>
      <c r="D15" s="151"/>
      <c r="E15" s="151"/>
      <c r="F15" s="151"/>
      <c r="G15" s="151"/>
      <c r="H15" s="151"/>
      <c r="I15" s="151"/>
      <c r="J15" s="151"/>
      <c r="K15" s="151"/>
      <c r="L15" s="151"/>
      <c r="M15" s="166" t="s">
        <v>7</v>
      </c>
    </row>
    <row r="16" spans="1:13" ht="15" customHeight="1" x14ac:dyDescent="0.25">
      <c r="B16" s="167" t="s">
        <v>12</v>
      </c>
      <c r="C16" s="168" t="s">
        <v>51</v>
      </c>
      <c r="D16" s="169" t="s">
        <v>1</v>
      </c>
      <c r="E16" s="169" t="s">
        <v>2</v>
      </c>
      <c r="F16" s="169" t="s">
        <v>3</v>
      </c>
      <c r="G16" s="169" t="s">
        <v>4</v>
      </c>
      <c r="H16" s="169" t="s">
        <v>5</v>
      </c>
      <c r="I16" s="169" t="s">
        <v>6</v>
      </c>
      <c r="J16" s="169" t="s">
        <v>8</v>
      </c>
      <c r="K16" s="169" t="s">
        <v>29</v>
      </c>
      <c r="L16" s="169" t="s">
        <v>30</v>
      </c>
      <c r="M16" s="170" t="s">
        <v>31</v>
      </c>
    </row>
    <row r="17" spans="2:13" ht="15" customHeight="1" x14ac:dyDescent="0.25">
      <c r="B17" s="171" t="s">
        <v>48</v>
      </c>
      <c r="C17" s="3">
        <v>0</v>
      </c>
      <c r="D17" s="174">
        <f>D12*C17*8</f>
        <v>0</v>
      </c>
      <c r="E17" s="174">
        <f>E12*C17*8</f>
        <v>0</v>
      </c>
      <c r="F17" s="174">
        <f>F12*C17*8</f>
        <v>0</v>
      </c>
      <c r="G17" s="174">
        <f>G12*C17*8</f>
        <v>0</v>
      </c>
      <c r="H17" s="174">
        <f>H12*C17*8</f>
        <v>0</v>
      </c>
      <c r="I17" s="174">
        <f>I12*C17*8</f>
        <v>0</v>
      </c>
      <c r="J17" s="174">
        <f>J12*C17*8</f>
        <v>0</v>
      </c>
      <c r="K17" s="174">
        <f>K12*C17*8</f>
        <v>0</v>
      </c>
      <c r="L17" s="174">
        <f>L12*C17*8</f>
        <v>0</v>
      </c>
      <c r="M17" s="174">
        <f>M12*C17*8</f>
        <v>0</v>
      </c>
    </row>
    <row r="18" spans="2:13" ht="15" customHeight="1" x14ac:dyDescent="0.25">
      <c r="B18" s="173"/>
      <c r="C18" s="173"/>
      <c r="D18" s="173"/>
      <c r="E18" s="173"/>
      <c r="F18" s="173"/>
      <c r="G18" s="173"/>
      <c r="H18" s="173"/>
    </row>
    <row r="19" spans="2:13" ht="15" customHeight="1" thickBot="1" x14ac:dyDescent="0.3">
      <c r="B19" s="175" t="s">
        <v>11</v>
      </c>
      <c r="C19" s="176">
        <f>SUM(D17:M17)</f>
        <v>0</v>
      </c>
      <c r="D19" s="173"/>
      <c r="E19" s="173"/>
      <c r="F19" s="173"/>
      <c r="G19" s="173"/>
      <c r="H19" s="173"/>
    </row>
    <row r="20" spans="2:13" ht="15" customHeight="1" thickTop="1" x14ac:dyDescent="0.25">
      <c r="B20" s="173"/>
      <c r="C20" s="173"/>
      <c r="D20" s="173"/>
      <c r="E20" s="173"/>
      <c r="F20" s="173"/>
      <c r="G20" s="173"/>
      <c r="H20" s="173"/>
    </row>
    <row r="21" spans="2:13" ht="15" customHeight="1" x14ac:dyDescent="0.25">
      <c r="B21" s="173"/>
      <c r="C21" s="173"/>
      <c r="D21" s="173"/>
      <c r="E21" s="173"/>
      <c r="F21" s="173"/>
      <c r="G21" s="173"/>
      <c r="H21" s="173"/>
    </row>
    <row r="22" spans="2:13" ht="15" customHeight="1" thickBot="1" x14ac:dyDescent="0.3">
      <c r="B22" s="157"/>
      <c r="C22" s="157"/>
      <c r="D22" s="158"/>
      <c r="E22" s="158"/>
      <c r="F22" s="44"/>
      <c r="G22" s="45"/>
      <c r="H22" s="46"/>
    </row>
    <row r="23" spans="2:13" ht="15" customHeight="1" x14ac:dyDescent="0.25">
      <c r="D23" s="154"/>
      <c r="E23" s="154"/>
      <c r="F23" s="154"/>
      <c r="G23" s="154"/>
    </row>
    <row r="24" spans="2:13" ht="18.75" x14ac:dyDescent="0.25">
      <c r="B24" s="177" t="s">
        <v>49</v>
      </c>
      <c r="C24" s="178"/>
      <c r="D24" s="177"/>
      <c r="E24" s="177"/>
      <c r="F24" s="177"/>
      <c r="G24" s="177"/>
      <c r="H24" s="179"/>
      <c r="J24" s="180"/>
    </row>
    <row r="25" spans="2:13" ht="30" x14ac:dyDescent="0.25">
      <c r="B25" s="181" t="s">
        <v>58</v>
      </c>
      <c r="C25" s="182" t="s">
        <v>13</v>
      </c>
      <c r="D25" s="183" t="s">
        <v>18</v>
      </c>
      <c r="E25" s="182" t="s">
        <v>19</v>
      </c>
      <c r="F25" s="184" t="s">
        <v>14</v>
      </c>
      <c r="G25" s="184" t="s">
        <v>15</v>
      </c>
      <c r="H25" s="183" t="s">
        <v>9</v>
      </c>
    </row>
    <row r="26" spans="2:13" ht="15" customHeight="1" x14ac:dyDescent="0.25">
      <c r="B26" s="2"/>
      <c r="C26" s="3"/>
      <c r="D26" s="4"/>
      <c r="E26" s="185">
        <f>C26*(1-D26)</f>
        <v>0</v>
      </c>
      <c r="F26" s="5"/>
      <c r="G26" s="48">
        <f>IF(ISERROR(ROUNDUP(40/F26,0)),0,ROUNDUP(40/F26,0))</f>
        <v>0</v>
      </c>
      <c r="H26" s="186">
        <f>IF(ISBLANK($E26),"",(+$E26*G26))</f>
        <v>0</v>
      </c>
    </row>
    <row r="27" spans="2:13" ht="15" customHeight="1" x14ac:dyDescent="0.25">
      <c r="B27" s="2"/>
      <c r="C27" s="3"/>
      <c r="D27" s="4">
        <v>0</v>
      </c>
      <c r="E27" s="185">
        <f t="shared" ref="E27:E28" si="0">C27*(1-D27)</f>
        <v>0</v>
      </c>
      <c r="F27" s="5"/>
      <c r="G27" s="48">
        <f t="shared" ref="G27:G28" si="1">IF(ISERROR(ROUNDUP(40/F27,0)),0,ROUNDUP(40/F27,0))</f>
        <v>0</v>
      </c>
      <c r="H27" s="186">
        <f>IF(ISBLANK($E27),"",(+$E27*G27))</f>
        <v>0</v>
      </c>
    </row>
    <row r="28" spans="2:13" ht="15" customHeight="1" x14ac:dyDescent="0.25">
      <c r="B28" s="2"/>
      <c r="C28" s="3"/>
      <c r="D28" s="4"/>
      <c r="E28" s="185">
        <f t="shared" si="0"/>
        <v>0</v>
      </c>
      <c r="F28" s="5"/>
      <c r="G28" s="48">
        <f t="shared" si="1"/>
        <v>0</v>
      </c>
      <c r="H28" s="186">
        <f>IF(ISBLANK($E28),"",(+$E28*G28))</f>
        <v>0</v>
      </c>
    </row>
    <row r="29" spans="2:13" ht="15" customHeight="1" thickBot="1" x14ac:dyDescent="0.3">
      <c r="B29" s="187" t="s">
        <v>11</v>
      </c>
      <c r="C29" s="188"/>
      <c r="D29" s="188"/>
      <c r="E29" s="188"/>
      <c r="F29" s="188"/>
      <c r="G29" s="188"/>
      <c r="H29" s="189">
        <f>SUM(H26:H28)</f>
        <v>0</v>
      </c>
    </row>
    <row r="30" spans="2:13" ht="15" customHeight="1" thickTop="1" thickBot="1" x14ac:dyDescent="0.3">
      <c r="B30" s="190"/>
      <c r="C30" s="190"/>
      <c r="D30" s="191"/>
      <c r="E30" s="191"/>
      <c r="F30" s="49"/>
      <c r="G30" s="50"/>
      <c r="H30" s="51"/>
    </row>
    <row r="31" spans="2:13" ht="15" customHeight="1" x14ac:dyDescent="0.25">
      <c r="B31" s="159"/>
      <c r="C31" s="160"/>
      <c r="D31" s="160"/>
      <c r="E31" s="160"/>
      <c r="F31" s="160"/>
      <c r="G31" s="160"/>
      <c r="H31" s="161"/>
    </row>
    <row r="32" spans="2:13" ht="15" hidden="1" customHeight="1" x14ac:dyDescent="0.25"/>
    <row r="33" spans="4:8" ht="15" hidden="1" customHeight="1" x14ac:dyDescent="0.25"/>
    <row r="34" spans="4:8" ht="15" hidden="1" customHeight="1" x14ac:dyDescent="0.25"/>
    <row r="35" spans="4:8" ht="15" hidden="1" customHeight="1" x14ac:dyDescent="0.25"/>
    <row r="36" spans="4:8" ht="15" hidden="1" customHeight="1" x14ac:dyDescent="0.25"/>
    <row r="37" spans="4:8" ht="15" hidden="1" customHeight="1" x14ac:dyDescent="0.25"/>
    <row r="38" spans="4:8" ht="15" hidden="1" customHeight="1" x14ac:dyDescent="0.25"/>
    <row r="39" spans="4:8" ht="15" hidden="1" customHeight="1" x14ac:dyDescent="0.25"/>
    <row r="46" spans="4:8" ht="0" hidden="1" customHeight="1" x14ac:dyDescent="0.25">
      <c r="D46" s="193" t="s">
        <v>25</v>
      </c>
    </row>
    <row r="48" spans="4:8" ht="0" hidden="1" customHeight="1" x14ac:dyDescent="0.25">
      <c r="D48" s="194" t="s">
        <v>50</v>
      </c>
      <c r="H48" s="192"/>
    </row>
  </sheetData>
  <sheetProtection algorithmName="SHA-512" hashValue="Wtpkl7Nqu7eYqDAAMBiKckw6JhTwX0zVPrdmedwRcOpBVY59SA8fJSsOTt65VL0Ve0+2CLNll2kxK3M02ryEbg==" saltValue="LY6YAH+7RR95jDkzNtX9SQ==" spinCount="100000" sheet="1" objects="1" scenarios="1"/>
  <mergeCells count="2">
    <mergeCell ref="B9:B10"/>
    <mergeCell ref="B14:B15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9528-EDA1-417E-B49A-111F28BBDD74}">
  <sheetPr>
    <tabColor theme="0" tint="-0.499984740745262"/>
    <pageSetUpPr fitToPage="1"/>
  </sheetPr>
  <dimension ref="A1:P95"/>
  <sheetViews>
    <sheetView showGridLines="0" topLeftCell="A4" zoomScaleNormal="100" workbookViewId="0">
      <selection activeCell="F14" sqref="F14"/>
    </sheetView>
  </sheetViews>
  <sheetFormatPr defaultColWidth="0" defaultRowHeight="0" customHeight="1" zeroHeight="1" x14ac:dyDescent="0.25"/>
  <cols>
    <col min="1" max="1" width="3.7109375" style="138" customWidth="1"/>
    <col min="2" max="2" width="95.7109375" style="138" customWidth="1"/>
    <col min="3" max="3" width="1.7109375" style="138" customWidth="1"/>
    <col min="4" max="4" width="4" style="138" customWidth="1"/>
    <col min="5" max="5" width="54.5703125" style="138" customWidth="1"/>
    <col min="6" max="6" width="20.7109375" style="138" customWidth="1"/>
    <col min="7" max="7" width="11.28515625" style="138" customWidth="1"/>
    <col min="8" max="8" width="4.140625" style="138" customWidth="1"/>
    <col min="9" max="9" width="3.7109375" style="138" customWidth="1"/>
    <col min="10" max="16384" width="9.140625" style="138" hidden="1"/>
  </cols>
  <sheetData>
    <row r="1" spans="1:10" s="104" customFormat="1" ht="21" customHeight="1" x14ac:dyDescent="0.2">
      <c r="A1" s="103"/>
      <c r="B1" s="103"/>
      <c r="C1" s="103"/>
      <c r="D1" s="103"/>
      <c r="E1" s="103"/>
      <c r="F1" s="103"/>
      <c r="G1" s="103"/>
      <c r="H1" s="103"/>
    </row>
    <row r="2" spans="1:10" s="104" customFormat="1" ht="21" customHeight="1" x14ac:dyDescent="0.3">
      <c r="A2" s="103"/>
      <c r="B2" s="105" t="s">
        <v>101</v>
      </c>
      <c r="C2" s="106"/>
      <c r="D2" s="106"/>
      <c r="E2" s="106"/>
      <c r="F2" s="106"/>
      <c r="G2" s="107"/>
      <c r="H2" s="107"/>
    </row>
    <row r="3" spans="1:10" s="104" customFormat="1" ht="21" customHeight="1" x14ac:dyDescent="0.25">
      <c r="A3" s="103"/>
      <c r="B3" s="108" t="str">
        <f>Samenvatting!B3</f>
        <v>Security Orchestration, Automation and Response oplossing</v>
      </c>
      <c r="C3" s="106"/>
      <c r="D3" s="106"/>
      <c r="E3" s="106"/>
      <c r="F3" s="106"/>
      <c r="G3" s="107"/>
      <c r="H3" s="107"/>
    </row>
    <row r="4" spans="1:10" s="104" customFormat="1" ht="24.75" x14ac:dyDescent="0.3">
      <c r="A4" s="103"/>
      <c r="B4" s="109" t="s">
        <v>102</v>
      </c>
      <c r="C4" s="106"/>
      <c r="D4" s="106"/>
      <c r="E4" s="106"/>
      <c r="F4" s="106"/>
      <c r="G4" s="107"/>
      <c r="H4" s="107"/>
    </row>
    <row r="5" spans="1:10" s="104" customFormat="1" ht="21" customHeight="1" x14ac:dyDescent="0.2">
      <c r="A5" s="103"/>
      <c r="B5" s="110" t="s">
        <v>164</v>
      </c>
      <c r="C5" s="106"/>
      <c r="D5" s="106"/>
      <c r="E5" s="106"/>
      <c r="F5" s="106"/>
      <c r="G5" s="107"/>
      <c r="H5" s="107"/>
    </row>
    <row r="6" spans="1:10" s="104" customFormat="1" ht="21" customHeight="1" x14ac:dyDescent="0.2">
      <c r="A6" s="103"/>
      <c r="B6" s="111" t="s">
        <v>62</v>
      </c>
      <c r="C6" s="106"/>
      <c r="D6" s="106"/>
      <c r="E6" s="106"/>
      <c r="F6" s="106"/>
      <c r="G6" s="107"/>
      <c r="H6" s="107"/>
    </row>
    <row r="7" spans="1:10" s="103" customFormat="1" ht="15" customHeight="1" thickBot="1" x14ac:dyDescent="0.25">
      <c r="B7" s="112"/>
      <c r="C7" s="113"/>
      <c r="D7" s="113"/>
      <c r="E7" s="113"/>
      <c r="F7" s="114"/>
      <c r="G7" s="115"/>
      <c r="H7" s="115"/>
      <c r="J7" s="116"/>
    </row>
    <row r="8" spans="1:10" s="104" customFormat="1" ht="15" customHeight="1" x14ac:dyDescent="0.2">
      <c r="A8" s="103"/>
    </row>
    <row r="9" spans="1:10" s="104" customFormat="1" ht="27.95" customHeight="1" x14ac:dyDescent="0.2">
      <c r="A9" s="117"/>
      <c r="B9" s="117"/>
      <c r="D9" s="394" t="s">
        <v>10</v>
      </c>
      <c r="E9" s="394"/>
      <c r="F9" s="118">
        <f>Samenvatting!D28</f>
        <v>0</v>
      </c>
    </row>
    <row r="10" spans="1:10" s="104" customFormat="1" ht="12.75" customHeight="1" x14ac:dyDescent="0.2">
      <c r="B10" s="117"/>
      <c r="C10" s="117"/>
    </row>
    <row r="11" spans="1:10" s="104" customFormat="1" ht="27.95" customHeight="1" x14ac:dyDescent="0.2">
      <c r="B11" s="117"/>
      <c r="C11" s="117"/>
      <c r="D11" s="395" t="s">
        <v>103</v>
      </c>
      <c r="E11" s="396"/>
      <c r="F11" s="119" t="s">
        <v>104</v>
      </c>
      <c r="G11" s="397" t="s">
        <v>105</v>
      </c>
      <c r="H11" s="398"/>
    </row>
    <row r="12" spans="1:10" s="104" customFormat="1" ht="27.95" customHeight="1" x14ac:dyDescent="0.2">
      <c r="B12" s="117"/>
      <c r="C12" s="117"/>
      <c r="D12" s="399" t="s">
        <v>106</v>
      </c>
      <c r="E12" s="400"/>
      <c r="F12" s="120">
        <f>+DATA!G41</f>
        <v>1500</v>
      </c>
      <c r="G12" s="121">
        <f>+F12/DATA!$G$40*100</f>
        <v>60</v>
      </c>
      <c r="H12" s="122" t="s">
        <v>107</v>
      </c>
    </row>
    <row r="13" spans="1:10" s="104" customFormat="1" ht="27.95" customHeight="1" x14ac:dyDescent="0.2">
      <c r="B13" s="117"/>
      <c r="C13" s="117"/>
      <c r="D13" s="399" t="s">
        <v>108</v>
      </c>
      <c r="E13" s="400"/>
      <c r="F13" s="84">
        <v>0</v>
      </c>
      <c r="G13" s="121">
        <f>+F13/DATA!$G$40*100</f>
        <v>0</v>
      </c>
      <c r="H13" s="122" t="s">
        <v>107</v>
      </c>
    </row>
    <row r="14" spans="1:10" s="104" customFormat="1" ht="27.95" customHeight="1" x14ac:dyDescent="0.2">
      <c r="C14" s="117"/>
      <c r="D14" s="123"/>
      <c r="E14" s="124" t="s">
        <v>109</v>
      </c>
      <c r="F14" s="125">
        <f>SUM(F12:F13)</f>
        <v>1500</v>
      </c>
      <c r="G14" s="121">
        <f>SUM(G12:G13)</f>
        <v>60</v>
      </c>
      <c r="H14" s="122" t="s">
        <v>107</v>
      </c>
    </row>
    <row r="15" spans="1:10" s="104" customFormat="1" ht="27.95" customHeight="1" x14ac:dyDescent="0.2">
      <c r="C15" s="117"/>
      <c r="D15" s="401" t="s">
        <v>110</v>
      </c>
      <c r="E15" s="402"/>
      <c r="F15" s="126">
        <f>+DATA!E7</f>
        <v>1.0304341785323992</v>
      </c>
    </row>
    <row r="16" spans="1:10" s="104" customFormat="1" ht="27.95" customHeight="1" x14ac:dyDescent="0.2">
      <c r="B16" s="117"/>
      <c r="C16" s="117"/>
      <c r="D16" s="127" t="s">
        <v>111</v>
      </c>
      <c r="E16" s="128" t="str">
        <f>"Eigen inschatting door Inschrijver. Waarde tussen 0 en "&amp;F20&amp;" punten."</f>
        <v>Eigen inschatting door Inschrijver. Waarde tussen 0 en 1000 punten.</v>
      </c>
      <c r="F16" s="129"/>
      <c r="G16" s="130"/>
      <c r="H16" s="131"/>
    </row>
    <row r="17" spans="1:12" s="104" customFormat="1" ht="27.95" customHeight="1" x14ac:dyDescent="0.2">
      <c r="C17" s="117"/>
      <c r="D17" s="132"/>
      <c r="E17" s="131"/>
      <c r="F17" s="131"/>
      <c r="G17" s="131"/>
    </row>
    <row r="18" spans="1:12" s="104" customFormat="1" ht="27.95" customHeight="1" x14ac:dyDescent="0.2">
      <c r="C18" s="117"/>
      <c r="D18" s="395" t="s">
        <v>112</v>
      </c>
      <c r="E18" s="396"/>
      <c r="F18" s="133" t="s">
        <v>113</v>
      </c>
      <c r="G18" s="397" t="s">
        <v>105</v>
      </c>
      <c r="H18" s="398"/>
    </row>
    <row r="19" spans="1:12" s="104" customFormat="1" ht="27.95" customHeight="1" x14ac:dyDescent="0.2">
      <c r="C19" s="117"/>
      <c r="D19" s="394" t="s">
        <v>114</v>
      </c>
      <c r="E19" s="394"/>
      <c r="F19" s="125">
        <f>DATA!G41</f>
        <v>1500</v>
      </c>
      <c r="G19" s="121">
        <f>+F19/DATA!$G$40*100</f>
        <v>60</v>
      </c>
      <c r="H19" s="122" t="s">
        <v>107</v>
      </c>
    </row>
    <row r="20" spans="1:12" s="104" customFormat="1" ht="27.95" customHeight="1" x14ac:dyDescent="0.2">
      <c r="C20" s="117"/>
      <c r="D20" s="394" t="s">
        <v>115</v>
      </c>
      <c r="E20" s="394"/>
      <c r="F20" s="125">
        <f>DATA!G42</f>
        <v>1000</v>
      </c>
      <c r="G20" s="121">
        <f>+F20/DATA!$G$40*100</f>
        <v>40</v>
      </c>
      <c r="H20" s="122" t="s">
        <v>107</v>
      </c>
      <c r="J20" s="134"/>
      <c r="K20" s="134"/>
      <c r="L20" s="134"/>
    </row>
    <row r="21" spans="1:12" s="104" customFormat="1" ht="27.95" customHeight="1" x14ac:dyDescent="0.2">
      <c r="B21" s="117"/>
      <c r="C21" s="117"/>
      <c r="D21" s="394" t="s">
        <v>9</v>
      </c>
      <c r="E21" s="394"/>
      <c r="F21" s="125">
        <f>SUM(F19:F20)</f>
        <v>2500</v>
      </c>
      <c r="G21" s="121">
        <f>+F21/DATA!$G$40*100</f>
        <v>100</v>
      </c>
      <c r="H21" s="122" t="s">
        <v>107</v>
      </c>
    </row>
    <row r="22" spans="1:12" s="104" customFormat="1" ht="27.95" customHeight="1" x14ac:dyDescent="0.2">
      <c r="B22" s="117"/>
      <c r="C22" s="117"/>
      <c r="D22" s="393"/>
      <c r="E22" s="393"/>
      <c r="F22" s="135"/>
      <c r="G22" s="136"/>
      <c r="H22" s="137"/>
    </row>
    <row r="23" spans="1:12" s="104" customFormat="1" ht="27.95" customHeight="1" x14ac:dyDescent="0.2">
      <c r="B23" s="117"/>
      <c r="C23" s="117"/>
      <c r="D23" s="117"/>
      <c r="E23" s="117"/>
      <c r="F23" s="117"/>
      <c r="G23" s="117"/>
      <c r="H23" s="117"/>
    </row>
    <row r="24" spans="1:12" s="104" customFormat="1" ht="27.95" customHeight="1" x14ac:dyDescent="0.2">
      <c r="B24" s="117"/>
      <c r="C24" s="117"/>
      <c r="D24" s="117"/>
      <c r="E24" s="117"/>
      <c r="F24" s="117"/>
      <c r="G24" s="117"/>
      <c r="H24" s="117"/>
    </row>
    <row r="25" spans="1:12" s="104" customFormat="1" ht="27.95" customHeight="1" x14ac:dyDescent="0.2">
      <c r="B25" s="117"/>
      <c r="C25" s="117"/>
      <c r="D25" s="117"/>
      <c r="E25" s="117"/>
      <c r="F25" s="117"/>
      <c r="G25" s="117"/>
      <c r="H25" s="117"/>
    </row>
    <row r="26" spans="1:12" s="104" customFormat="1" ht="27.95" customHeight="1" x14ac:dyDescent="0.2">
      <c r="B26" s="117"/>
      <c r="C26" s="117"/>
      <c r="D26" s="117"/>
      <c r="E26" s="117"/>
      <c r="F26" s="117"/>
      <c r="G26" s="117"/>
      <c r="H26" s="117"/>
    </row>
    <row r="27" spans="1:12" s="104" customFormat="1" ht="27.75" customHeight="1" x14ac:dyDescent="0.2">
      <c r="A27" s="103"/>
      <c r="B27" s="117"/>
      <c r="C27" s="117"/>
      <c r="D27" s="117"/>
      <c r="E27" s="117"/>
      <c r="F27" s="117"/>
      <c r="G27" s="117"/>
      <c r="H27" s="117"/>
    </row>
    <row r="28" spans="1:12" s="104" customFormat="1" ht="15" customHeight="1" thickBot="1" x14ac:dyDescent="0.25">
      <c r="A28" s="103"/>
      <c r="B28" s="112"/>
      <c r="C28" s="113"/>
      <c r="D28" s="113"/>
      <c r="E28" s="113"/>
      <c r="F28" s="114"/>
      <c r="G28" s="115"/>
      <c r="H28" s="115"/>
    </row>
    <row r="29" spans="1:12" s="104" customFormat="1" ht="15" customHeight="1" x14ac:dyDescent="0.2"/>
    <row r="30" spans="1:12" s="104" customFormat="1" ht="27.95" hidden="1" customHeight="1" x14ac:dyDescent="0.2">
      <c r="B30" s="117"/>
    </row>
    <row r="31" spans="1:12" s="104" customFormat="1" ht="27.95" hidden="1" customHeight="1" x14ac:dyDescent="0.2">
      <c r="B31" s="117"/>
    </row>
    <row r="32" spans="1:12" s="104" customFormat="1" ht="27.95" hidden="1" customHeight="1" x14ac:dyDescent="0.2">
      <c r="B32" s="117"/>
    </row>
    <row r="33" spans="2:16" s="104" customFormat="1" ht="27.95" hidden="1" customHeight="1" x14ac:dyDescent="0.2">
      <c r="B33" s="117"/>
    </row>
    <row r="34" spans="2:16" s="104" customFormat="1" ht="27.95" hidden="1" customHeight="1" x14ac:dyDescent="0.2">
      <c r="B34" s="117"/>
    </row>
    <row r="35" spans="2:16" s="104" customFormat="1" ht="27.95" hidden="1" customHeight="1" x14ac:dyDescent="0.2">
      <c r="B35" s="117"/>
      <c r="P35" s="104" t="s">
        <v>7</v>
      </c>
    </row>
    <row r="36" spans="2:16" s="104" customFormat="1" ht="27.95" hidden="1" customHeight="1" x14ac:dyDescent="0.2">
      <c r="B36" s="117"/>
    </row>
    <row r="37" spans="2:16" s="104" customFormat="1" ht="27.95" hidden="1" customHeight="1" x14ac:dyDescent="0.25">
      <c r="B37" s="117"/>
      <c r="G37" s="138"/>
    </row>
    <row r="38" spans="2:16" s="104" customFormat="1" ht="27.95" hidden="1" customHeight="1" x14ac:dyDescent="0.25">
      <c r="B38" s="117"/>
      <c r="G38" s="138"/>
    </row>
    <row r="39" spans="2:16" s="104" customFormat="1" ht="27.95" hidden="1" customHeight="1" x14ac:dyDescent="0.25">
      <c r="D39" s="138"/>
      <c r="E39" s="138"/>
      <c r="F39" s="138"/>
      <c r="G39" s="138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s="138" customFormat="1" ht="15" hidden="1" customHeight="1" x14ac:dyDescent="0.25"/>
    <row r="50" s="138" customFormat="1" ht="15" hidden="1" customHeight="1" x14ac:dyDescent="0.25"/>
    <row r="51" s="138" customFormat="1" ht="15" hidden="1" customHeight="1" x14ac:dyDescent="0.25"/>
    <row r="52" s="138" customFormat="1" ht="15" hidden="1" customHeight="1" x14ac:dyDescent="0.25"/>
    <row r="53" s="138" customFormat="1" ht="15" hidden="1" customHeight="1" x14ac:dyDescent="0.25"/>
    <row r="54" s="138" customFormat="1" ht="15" hidden="1" customHeight="1" x14ac:dyDescent="0.25"/>
    <row r="55" s="138" customFormat="1" ht="15" hidden="1" customHeight="1" x14ac:dyDescent="0.25"/>
    <row r="56" s="138" customFormat="1" ht="15" hidden="1" customHeight="1" x14ac:dyDescent="0.25"/>
    <row r="57" s="138" customFormat="1" ht="15" hidden="1" customHeight="1" x14ac:dyDescent="0.25"/>
    <row r="58" s="138" customFormat="1" ht="15" hidden="1" customHeight="1" x14ac:dyDescent="0.25"/>
    <row r="59" s="138" customFormat="1" ht="15" hidden="1" customHeight="1" x14ac:dyDescent="0.25"/>
    <row r="60" s="138" customFormat="1" ht="15" hidden="1" customHeight="1" x14ac:dyDescent="0.25"/>
    <row r="61" s="138" customFormat="1" ht="15" hidden="1" customHeight="1" x14ac:dyDescent="0.25"/>
    <row r="62" s="138" customFormat="1" ht="15" hidden="1" customHeight="1" x14ac:dyDescent="0.25"/>
    <row r="63" s="138" customFormat="1" ht="15" hidden="1" customHeight="1" x14ac:dyDescent="0.25"/>
    <row r="64" s="138" customFormat="1" ht="15" hidden="1" customHeight="1" x14ac:dyDescent="0.25"/>
    <row r="65" s="138" customFormat="1" ht="15" hidden="1" customHeight="1" x14ac:dyDescent="0.25"/>
    <row r="66" s="138" customFormat="1" ht="15" hidden="1" customHeight="1" x14ac:dyDescent="0.25"/>
    <row r="67" s="138" customFormat="1" ht="15" hidden="1" customHeight="1" x14ac:dyDescent="0.25"/>
    <row r="68" s="138" customFormat="1" ht="15" hidden="1" customHeight="1" x14ac:dyDescent="0.25"/>
    <row r="69" s="138" customFormat="1" ht="15" hidden="1" customHeight="1" x14ac:dyDescent="0.25"/>
    <row r="70" s="138" customFormat="1" ht="15" hidden="1" customHeight="1" x14ac:dyDescent="0.25"/>
    <row r="71" s="138" customFormat="1" ht="15" hidden="1" customHeight="1" x14ac:dyDescent="0.25"/>
    <row r="72" s="138" customFormat="1" ht="15" hidden="1" customHeight="1" x14ac:dyDescent="0.25"/>
    <row r="73" s="138" customFormat="1" ht="15" hidden="1" customHeight="1" x14ac:dyDescent="0.25"/>
    <row r="74" s="138" customFormat="1" ht="15" hidden="1" customHeight="1" x14ac:dyDescent="0.25"/>
    <row r="75" s="138" customFormat="1" ht="15" hidden="1" customHeight="1" x14ac:dyDescent="0.25"/>
    <row r="76" s="138" customFormat="1" ht="15" hidden="1" customHeight="1" x14ac:dyDescent="0.25"/>
    <row r="77" s="138" customFormat="1" ht="15" hidden="1" customHeight="1" x14ac:dyDescent="0.25"/>
    <row r="78" s="138" customFormat="1" ht="15" hidden="1" customHeight="1" x14ac:dyDescent="0.25"/>
    <row r="79" s="138" customFormat="1" ht="15" hidden="1" customHeight="1" x14ac:dyDescent="0.25"/>
    <row r="80" s="138" customFormat="1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139" t="s">
        <v>109</v>
      </c>
      <c r="D83" s="140"/>
      <c r="E83" s="141">
        <v>1650</v>
      </c>
      <c r="F83" s="142" t="e">
        <f>+E83/Qmax*100</f>
        <v>#NAME?</v>
      </c>
      <c r="G83" s="122" t="s">
        <v>107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bn60jra1cwoG+oNmvfv7WE5bf0DTmBgohXZ1J7I0OLz/+06xw1wFlns2cSNF7dzsjHVjlWyUjxRxdjPnow+Wyg==" saltValue="Sp0Pe3MgcYFSpX3rJK2WAA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conditionalFormatting sqref="F13">
    <cfRule type="cellIs" dxfId="33" priority="1" operator="greaterThan">
      <formula>1000</formula>
    </cfRule>
    <cfRule type="cellIs" priority="2" operator="between">
      <formula>0</formula>
      <formula>1000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9DCA-D9FF-4484-BCC1-91B10022FEF0}">
  <dimension ref="A1:AE80"/>
  <sheetViews>
    <sheetView showGridLines="0" zoomScaleNormal="100" workbookViewId="0">
      <selection activeCell="H21" sqref="H21"/>
    </sheetView>
  </sheetViews>
  <sheetFormatPr defaultColWidth="0" defaultRowHeight="15" customHeight="1" zeroHeight="1" x14ac:dyDescent="0.25"/>
  <cols>
    <col min="1" max="1" width="3.7109375" style="72" customWidth="1"/>
    <col min="2" max="27" width="21.7109375" style="72" customWidth="1"/>
    <col min="28" max="28" width="3.7109375" style="72" customWidth="1"/>
    <col min="29" max="31" width="21.7109375" style="72" hidden="1" customWidth="1"/>
    <col min="32" max="16384" width="9.140625" style="72" hidden="1"/>
  </cols>
  <sheetData>
    <row r="1" spans="2:28" ht="21" customHeight="1" x14ac:dyDescent="0.25">
      <c r="AB1" s="73"/>
    </row>
    <row r="2" spans="2:28" s="73" customFormat="1" ht="21" customHeight="1" x14ac:dyDescent="0.2">
      <c r="B2" s="403" t="s">
        <v>116</v>
      </c>
      <c r="C2" s="403"/>
      <c r="D2" s="403"/>
      <c r="E2" s="403"/>
    </row>
    <row r="3" spans="2:28" s="73" customFormat="1" ht="21" customHeight="1" x14ac:dyDescent="0.2">
      <c r="B3" s="403"/>
      <c r="C3" s="403"/>
      <c r="D3" s="403"/>
      <c r="E3" s="403"/>
    </row>
    <row r="4" spans="2:28" s="73" customFormat="1" ht="21" customHeight="1" x14ac:dyDescent="0.2">
      <c r="B4" s="403"/>
      <c r="C4" s="403"/>
      <c r="D4" s="403"/>
      <c r="E4" s="403"/>
    </row>
    <row r="5" spans="2:28" s="73" customFormat="1" ht="21" customHeight="1" x14ac:dyDescent="0.2">
      <c r="B5" s="74"/>
    </row>
    <row r="6" spans="2:28" s="73" customFormat="1" ht="27.95" customHeight="1" x14ac:dyDescent="0.2">
      <c r="B6" s="75" t="s">
        <v>81</v>
      </c>
    </row>
    <row r="7" spans="2:28" s="73" customFormat="1" ht="27.95" customHeight="1" x14ac:dyDescent="0.2">
      <c r="B7" s="76" t="s">
        <v>117</v>
      </c>
      <c r="C7" s="77">
        <f>+'BPK-Grafiek'!$F$9</f>
        <v>0</v>
      </c>
      <c r="D7" s="78">
        <f>+'BPK-Grafiek'!$F$14</f>
        <v>1500</v>
      </c>
      <c r="E7" s="79">
        <f>IFERROR((0.5*($C$7/$G$38)^$F$38+0.5*(2-$D$7/$H$38)^$F$38)^(1/$F$38),0)</f>
        <v>1.0304341785323992</v>
      </c>
      <c r="F7" s="80">
        <f>+D7/G40*100</f>
        <v>60</v>
      </c>
    </row>
    <row r="8" spans="2:28" s="73" customFormat="1" ht="27.95" customHeight="1" x14ac:dyDescent="0.2"/>
    <row r="9" spans="2:28" s="83" customFormat="1" ht="27.95" customHeight="1" x14ac:dyDescent="0.25">
      <c r="B9" s="81" t="s">
        <v>118</v>
      </c>
      <c r="C9" s="404" t="s">
        <v>157</v>
      </c>
      <c r="D9" s="404"/>
      <c r="E9" s="404"/>
      <c r="F9" s="404"/>
      <c r="G9" s="404"/>
      <c r="H9" s="404"/>
      <c r="I9" s="404"/>
      <c r="J9" s="404"/>
      <c r="K9" s="82"/>
      <c r="L9" s="82"/>
    </row>
    <row r="10" spans="2:28" s="83" customFormat="1" ht="27.95" customHeight="1" x14ac:dyDescent="0.25">
      <c r="C10" s="404"/>
      <c r="D10" s="404"/>
      <c r="E10" s="404"/>
      <c r="F10" s="404"/>
      <c r="G10" s="404"/>
      <c r="H10" s="404"/>
      <c r="I10" s="404"/>
      <c r="J10" s="404"/>
    </row>
    <row r="11" spans="2:28" s="73" customFormat="1" ht="27.95" customHeight="1" x14ac:dyDescent="0.2">
      <c r="B11" s="75" t="s">
        <v>119</v>
      </c>
      <c r="C11" s="85" t="s">
        <v>120</v>
      </c>
      <c r="D11" s="85" t="s">
        <v>121</v>
      </c>
      <c r="E11" s="85" t="s">
        <v>122</v>
      </c>
    </row>
    <row r="12" spans="2:28" s="73" customFormat="1" ht="27.95" customHeight="1" x14ac:dyDescent="0.2">
      <c r="B12" s="86" t="s">
        <v>123</v>
      </c>
      <c r="C12" s="87">
        <v>6000000</v>
      </c>
      <c r="D12" s="88">
        <v>1980</v>
      </c>
      <c r="E12" s="79">
        <v>1</v>
      </c>
    </row>
    <row r="13" spans="2:28" s="73" customFormat="1" ht="27.95" customHeight="1" x14ac:dyDescent="0.2">
      <c r="B13" s="86" t="s">
        <v>124</v>
      </c>
      <c r="C13" s="87">
        <v>6898181.8181818184</v>
      </c>
      <c r="D13" s="88">
        <v>2500</v>
      </c>
      <c r="E13" s="79">
        <v>1.0000209640519533</v>
      </c>
    </row>
    <row r="14" spans="2:28" s="73" customFormat="1" ht="27.95" customHeight="1" x14ac:dyDescent="0.2">
      <c r="B14" s="86" t="s">
        <v>125</v>
      </c>
      <c r="C14" s="87">
        <v>0</v>
      </c>
      <c r="D14" s="88">
        <v>1572.6568283054562</v>
      </c>
      <c r="E14" s="79">
        <v>1</v>
      </c>
    </row>
    <row r="15" spans="2:28" s="73" customFormat="1" ht="27.95" customHeight="1" x14ac:dyDescent="0.2"/>
    <row r="16" spans="2:28" s="73" customFormat="1" ht="27.95" customHeight="1" x14ac:dyDescent="0.2">
      <c r="B16" s="89" t="s">
        <v>126</v>
      </c>
    </row>
    <row r="17" spans="2:27" s="73" customFormat="1" ht="27.95" customHeight="1" x14ac:dyDescent="0.2">
      <c r="C17" s="85" t="s">
        <v>127</v>
      </c>
      <c r="D17" s="90">
        <v>0</v>
      </c>
      <c r="E17" s="90">
        <v>1.2500000000000001E-2</v>
      </c>
      <c r="F17" s="90">
        <v>2.5000000000000001E-2</v>
      </c>
      <c r="G17" s="90">
        <v>0.05</v>
      </c>
      <c r="H17" s="90">
        <v>0.1</v>
      </c>
      <c r="I17" s="90">
        <v>0.15</v>
      </c>
      <c r="J17" s="90">
        <v>0.2</v>
      </c>
      <c r="K17" s="90">
        <v>0.25</v>
      </c>
      <c r="L17" s="90">
        <v>0.3</v>
      </c>
      <c r="M17" s="90">
        <v>0.35</v>
      </c>
      <c r="N17" s="90">
        <v>0.4</v>
      </c>
      <c r="O17" s="90">
        <v>0.45</v>
      </c>
      <c r="P17" s="90">
        <v>0.5</v>
      </c>
      <c r="Q17" s="90">
        <v>0.55000000000000004</v>
      </c>
      <c r="R17" s="90">
        <v>0.6</v>
      </c>
      <c r="S17" s="90">
        <v>0.65</v>
      </c>
      <c r="T17" s="90">
        <v>0.7</v>
      </c>
      <c r="U17" s="90">
        <v>0.75</v>
      </c>
      <c r="V17" s="90">
        <v>0.8</v>
      </c>
      <c r="W17" s="90">
        <v>0.85</v>
      </c>
      <c r="X17" s="90">
        <v>0.9</v>
      </c>
      <c r="Y17" s="90">
        <v>0.95</v>
      </c>
      <c r="Z17" s="90">
        <v>1</v>
      </c>
      <c r="AA17" s="91">
        <v>0</v>
      </c>
    </row>
    <row r="18" spans="2:27" s="73" customFormat="1" ht="27.95" customHeight="1" x14ac:dyDescent="0.2">
      <c r="B18" s="92" t="s">
        <v>128</v>
      </c>
      <c r="C18" s="90">
        <v>1572.6568283054562</v>
      </c>
      <c r="D18" s="90">
        <v>1572.6568283054562</v>
      </c>
      <c r="E18" s="90">
        <v>1584.2486179516379</v>
      </c>
      <c r="F18" s="90">
        <v>1595.8404075978199</v>
      </c>
      <c r="G18" s="90">
        <v>1619.0239868901833</v>
      </c>
      <c r="H18" s="90">
        <v>1665.3911454749107</v>
      </c>
      <c r="I18" s="90">
        <v>1711.7583040596378</v>
      </c>
      <c r="J18" s="90">
        <v>1758.1254626443649</v>
      </c>
      <c r="K18" s="90">
        <v>1804.492621229092</v>
      </c>
      <c r="L18" s="90">
        <v>1850.8597798138194</v>
      </c>
      <c r="M18" s="90">
        <v>1897.2269383985465</v>
      </c>
      <c r="N18" s="90">
        <v>1943.5940969832736</v>
      </c>
      <c r="O18" s="90">
        <v>1989.961255568001</v>
      </c>
      <c r="P18" s="90">
        <v>2036.3284141527281</v>
      </c>
      <c r="Q18" s="90">
        <v>2082.6955727374552</v>
      </c>
      <c r="R18" s="90">
        <v>2129.0627313221826</v>
      </c>
      <c r="S18" s="90">
        <v>2175.4298899069099</v>
      </c>
      <c r="T18" s="90">
        <v>2221.7970484916368</v>
      </c>
      <c r="U18" s="90">
        <v>2268.1642070763642</v>
      </c>
      <c r="V18" s="90">
        <v>2314.5313656610915</v>
      </c>
      <c r="W18" s="90">
        <v>2360.8985242458184</v>
      </c>
      <c r="X18" s="90">
        <v>2407.2656828305458</v>
      </c>
      <c r="Y18" s="90">
        <v>2453.6328414152727</v>
      </c>
      <c r="Z18" s="90">
        <v>2500</v>
      </c>
      <c r="AA18" s="90" t="s">
        <v>122</v>
      </c>
    </row>
    <row r="19" spans="2:27" s="73" customFormat="1" ht="27.95" customHeight="1" x14ac:dyDescent="0.2">
      <c r="B19" s="92" t="s">
        <v>129</v>
      </c>
      <c r="C19" s="90"/>
      <c r="D19" s="90">
        <v>0</v>
      </c>
      <c r="E19" s="90">
        <v>2441473.4615093018</v>
      </c>
      <c r="F19" s="90">
        <v>2938533.7466814872</v>
      </c>
      <c r="G19" s="90">
        <v>3530498.2151422878</v>
      </c>
      <c r="H19" s="90">
        <v>4226566.0312725538</v>
      </c>
      <c r="I19" s="90">
        <v>4681722.2712103957</v>
      </c>
      <c r="J19" s="90">
        <v>5023492.6055140207</v>
      </c>
      <c r="K19" s="90">
        <v>5296997.8486781977</v>
      </c>
      <c r="L19" s="90">
        <v>5524059.2181004137</v>
      </c>
      <c r="M19" s="90">
        <v>5717088.5176581396</v>
      </c>
      <c r="N19" s="90">
        <v>5883901.7944521317</v>
      </c>
      <c r="O19" s="90">
        <v>6029780.3370061014</v>
      </c>
      <c r="P19" s="90">
        <v>6158482.9753137119</v>
      </c>
      <c r="Q19" s="90">
        <v>6272794.232321281</v>
      </c>
      <c r="R19" s="90">
        <v>6374843.7193994178</v>
      </c>
      <c r="S19" s="90">
        <v>6466303.2164038233</v>
      </c>
      <c r="T19" s="90">
        <v>6548514.0172339436</v>
      </c>
      <c r="U19" s="90">
        <v>6622572.399006499</v>
      </c>
      <c r="V19" s="90">
        <v>6689388.8394970698</v>
      </c>
      <c r="W19" s="90">
        <v>6749730.1709050927</v>
      </c>
      <c r="X19" s="90">
        <v>6804250.293478217</v>
      </c>
      <c r="Y19" s="90">
        <v>6853513.0109139085</v>
      </c>
      <c r="Z19" s="90">
        <v>6898009.3117010724</v>
      </c>
      <c r="AA19" s="90">
        <v>1</v>
      </c>
    </row>
    <row r="20" spans="2:27" s="73" customFormat="1" ht="27.95" customHeight="1" x14ac:dyDescent="0.2">
      <c r="B20" s="83"/>
      <c r="C20" s="90"/>
      <c r="D20" s="90">
        <v>62.906273132218246</v>
      </c>
      <c r="E20" s="90">
        <v>63.369944718065518</v>
      </c>
      <c r="F20" s="90">
        <v>63.833616303912798</v>
      </c>
      <c r="G20" s="90">
        <v>64.760959475607336</v>
      </c>
      <c r="H20" s="90">
        <v>66.615645818996427</v>
      </c>
      <c r="I20" s="90">
        <v>68.470332162385517</v>
      </c>
      <c r="J20" s="90">
        <v>70.325018505774594</v>
      </c>
      <c r="K20" s="90">
        <v>72.179704849163684</v>
      </c>
      <c r="L20" s="90">
        <v>74.034391192552775</v>
      </c>
      <c r="M20" s="90">
        <v>75.889077535941865</v>
      </c>
      <c r="N20" s="90">
        <v>77.743763879330942</v>
      </c>
      <c r="O20" s="90">
        <v>79.598450222720047</v>
      </c>
      <c r="P20" s="90">
        <v>81.453136566109123</v>
      </c>
      <c r="Q20" s="90">
        <v>83.307822909498213</v>
      </c>
      <c r="R20" s="90">
        <v>85.162509252887304</v>
      </c>
      <c r="S20" s="90">
        <v>87.017195596276395</v>
      </c>
      <c r="T20" s="90">
        <v>88.871881939665471</v>
      </c>
      <c r="U20" s="90">
        <v>90.726568283054561</v>
      </c>
      <c r="V20" s="90">
        <v>92.581254626443666</v>
      </c>
      <c r="W20" s="90">
        <v>94.435940969832728</v>
      </c>
      <c r="X20" s="90">
        <v>96.290627313221833</v>
      </c>
      <c r="Y20" s="90">
        <v>98.145313656610909</v>
      </c>
      <c r="Z20" s="90">
        <v>100</v>
      </c>
      <c r="AA20" s="90">
        <v>0</v>
      </c>
    </row>
    <row r="21" spans="2:27" s="73" customFormat="1" ht="27.95" customHeight="1" x14ac:dyDescent="0.2">
      <c r="B21" s="92" t="s">
        <v>130</v>
      </c>
      <c r="C21" s="90">
        <v>1811.3911454749104</v>
      </c>
      <c r="D21" s="90">
        <v>1811.3911454749104</v>
      </c>
      <c r="E21" s="90">
        <v>1819.998756156474</v>
      </c>
      <c r="F21" s="90">
        <v>1828.6063668380377</v>
      </c>
      <c r="G21" s="90">
        <v>1845.821588201165</v>
      </c>
      <c r="H21" s="90">
        <v>1880.2520309274194</v>
      </c>
      <c r="I21" s="90">
        <v>1914.6824736536739</v>
      </c>
      <c r="J21" s="90">
        <v>1949.1129163799283</v>
      </c>
      <c r="K21" s="90">
        <v>1983.5433591061828</v>
      </c>
      <c r="L21" s="90">
        <v>2017.9738018324374</v>
      </c>
      <c r="M21" s="90">
        <v>2052.404244558692</v>
      </c>
      <c r="N21" s="90">
        <v>2086.8346872849461</v>
      </c>
      <c r="O21" s="90">
        <v>2121.2651300112007</v>
      </c>
      <c r="P21" s="90">
        <v>2155.6955727374552</v>
      </c>
      <c r="Q21" s="90">
        <v>2190.1260154637098</v>
      </c>
      <c r="R21" s="90">
        <v>2224.5564581899644</v>
      </c>
      <c r="S21" s="90">
        <v>2258.9869009162185</v>
      </c>
      <c r="T21" s="90">
        <v>2293.417343642473</v>
      </c>
      <c r="U21" s="90">
        <v>2327.8477863687276</v>
      </c>
      <c r="V21" s="90">
        <v>2362.2782290949822</v>
      </c>
      <c r="W21" s="90">
        <v>2396.7086718212367</v>
      </c>
      <c r="X21" s="90">
        <v>2431.1391145474909</v>
      </c>
      <c r="Y21" s="90">
        <v>2465.5695572737454</v>
      </c>
      <c r="Z21" s="90">
        <v>2500</v>
      </c>
      <c r="AA21" s="90" t="s">
        <v>122</v>
      </c>
    </row>
    <row r="22" spans="2:27" s="73" customFormat="1" ht="27.95" customHeight="1" x14ac:dyDescent="0.2">
      <c r="B22" s="92" t="s">
        <v>131</v>
      </c>
      <c r="C22" s="90"/>
      <c r="D22" s="90">
        <v>0</v>
      </c>
      <c r="E22" s="90">
        <v>2086841.1444550627</v>
      </c>
      <c r="F22" s="90">
        <v>2512482.8647254738</v>
      </c>
      <c r="G22" s="90">
        <v>3020502.9263733951</v>
      </c>
      <c r="H22" s="90">
        <v>3620558.1222840487</v>
      </c>
      <c r="I22" s="90">
        <v>4015520.4007876161</v>
      </c>
      <c r="J22" s="90">
        <v>4314135.459683653</v>
      </c>
      <c r="K22" s="90">
        <v>4554837.3676319839</v>
      </c>
      <c r="L22" s="90">
        <v>4756192.7886273479</v>
      </c>
      <c r="M22" s="90">
        <v>4928749.7937805559</v>
      </c>
      <c r="N22" s="90">
        <v>5079142.1736844443</v>
      </c>
      <c r="O22" s="90">
        <v>5211845.9384459984</v>
      </c>
      <c r="P22" s="90">
        <v>5330041.6775741596</v>
      </c>
      <c r="Q22" s="90">
        <v>5436081.3168783076</v>
      </c>
      <c r="R22" s="90">
        <v>5531759.9698227597</v>
      </c>
      <c r="S22" s="90">
        <v>5618483.6093848199</v>
      </c>
      <c r="T22" s="90">
        <v>5697377.3658294668</v>
      </c>
      <c r="U22" s="90">
        <v>5769358.1823868295</v>
      </c>
      <c r="V22" s="90">
        <v>5835185.1356841968</v>
      </c>
      <c r="W22" s="90">
        <v>5895495.2439573519</v>
      </c>
      <c r="X22" s="90">
        <v>5950829.5499131707</v>
      </c>
      <c r="Y22" s="90">
        <v>6001652.5095136287</v>
      </c>
      <c r="Z22" s="90">
        <v>6048366.6641781414</v>
      </c>
      <c r="AA22" s="90">
        <v>0.9</v>
      </c>
    </row>
    <row r="23" spans="2:27" s="73" customFormat="1" ht="27.95" customHeight="1" x14ac:dyDescent="0.2">
      <c r="B23" s="83"/>
      <c r="C23" s="90"/>
      <c r="D23" s="90">
        <v>72.455645818996416</v>
      </c>
      <c r="E23" s="90">
        <v>72.799950246258959</v>
      </c>
      <c r="F23" s="90">
        <v>73.144254673521516</v>
      </c>
      <c r="G23" s="90">
        <v>73.832863528046602</v>
      </c>
      <c r="H23" s="90">
        <v>75.210081237096773</v>
      </c>
      <c r="I23" s="90">
        <v>76.587298946146959</v>
      </c>
      <c r="J23" s="90">
        <v>77.96451665519713</v>
      </c>
      <c r="K23" s="90">
        <v>79.341734364247316</v>
      </c>
      <c r="L23" s="90">
        <v>80.718952073297501</v>
      </c>
      <c r="M23" s="90">
        <v>82.096169782347687</v>
      </c>
      <c r="N23" s="90">
        <v>83.473387491397844</v>
      </c>
      <c r="O23" s="90">
        <v>84.85060520044803</v>
      </c>
      <c r="P23" s="90">
        <v>86.227822909498215</v>
      </c>
      <c r="Q23" s="90">
        <v>87.605040618548387</v>
      </c>
      <c r="R23" s="90">
        <v>88.982258327598572</v>
      </c>
      <c r="S23" s="90">
        <v>90.359476036648729</v>
      </c>
      <c r="T23" s="90">
        <v>91.736693745698915</v>
      </c>
      <c r="U23" s="90">
        <v>93.113911454749115</v>
      </c>
      <c r="V23" s="90">
        <v>94.491129163799286</v>
      </c>
      <c r="W23" s="90">
        <v>95.868346872849472</v>
      </c>
      <c r="X23" s="90">
        <v>97.245564581899629</v>
      </c>
      <c r="Y23" s="90">
        <v>98.622782290949814</v>
      </c>
      <c r="Z23" s="90">
        <v>100</v>
      </c>
      <c r="AA23" s="90">
        <v>0</v>
      </c>
    </row>
    <row r="24" spans="2:27" s="73" customFormat="1" ht="27.95" customHeight="1" x14ac:dyDescent="0.2">
      <c r="B24" s="92" t="s">
        <v>132</v>
      </c>
      <c r="C24" s="90">
        <v>2050.1254626443647</v>
      </c>
      <c r="D24" s="90">
        <v>2050.1254626443647</v>
      </c>
      <c r="E24" s="90">
        <v>2055.7488943613102</v>
      </c>
      <c r="F24" s="90">
        <v>2061.3723260782554</v>
      </c>
      <c r="G24" s="90">
        <v>2072.6191895121465</v>
      </c>
      <c r="H24" s="90">
        <v>2095.1129163799283</v>
      </c>
      <c r="I24" s="90">
        <v>2117.6066432477101</v>
      </c>
      <c r="J24" s="90">
        <v>2140.1003701154918</v>
      </c>
      <c r="K24" s="90">
        <v>2162.5940969832736</v>
      </c>
      <c r="L24" s="90">
        <v>2185.0878238510554</v>
      </c>
      <c r="M24" s="90">
        <v>2207.5815507188372</v>
      </c>
      <c r="N24" s="90">
        <v>2230.075277586619</v>
      </c>
      <c r="O24" s="90">
        <v>2252.5690044544008</v>
      </c>
      <c r="P24" s="90">
        <v>2275.0627313221821</v>
      </c>
      <c r="Q24" s="90">
        <v>2297.5564581899644</v>
      </c>
      <c r="R24" s="90">
        <v>2320.0501850577457</v>
      </c>
      <c r="S24" s="90">
        <v>2342.5439119255275</v>
      </c>
      <c r="T24" s="90">
        <v>2365.0376387933093</v>
      </c>
      <c r="U24" s="90">
        <v>2387.5313656610911</v>
      </c>
      <c r="V24" s="90">
        <v>2410.0250925288728</v>
      </c>
      <c r="W24" s="90">
        <v>2432.5188193966546</v>
      </c>
      <c r="X24" s="90">
        <v>2455.0125462644364</v>
      </c>
      <c r="Y24" s="90">
        <v>2477.5062731322182</v>
      </c>
      <c r="Z24" s="90">
        <v>2500</v>
      </c>
      <c r="AA24" s="90" t="s">
        <v>122</v>
      </c>
    </row>
    <row r="25" spans="2:27" s="73" customFormat="1" ht="27.95" customHeight="1" x14ac:dyDescent="0.2">
      <c r="B25" s="92" t="s">
        <v>133</v>
      </c>
      <c r="C25" s="90"/>
      <c r="D25" s="90">
        <v>0</v>
      </c>
      <c r="E25" s="90">
        <v>1707698.5594150627</v>
      </c>
      <c r="F25" s="90">
        <v>2056807.4237390675</v>
      </c>
      <c r="G25" s="90">
        <v>2474616.635365901</v>
      </c>
      <c r="H25" s="90">
        <v>2970868.1861390844</v>
      </c>
      <c r="I25" s="90">
        <v>3300142.001834061</v>
      </c>
      <c r="J25" s="90">
        <v>3551166.8001682144</v>
      </c>
      <c r="K25" s="90">
        <v>3755260.4647583016</v>
      </c>
      <c r="L25" s="90">
        <v>3927532.0285314429</v>
      </c>
      <c r="M25" s="90">
        <v>4076553.4932145025</v>
      </c>
      <c r="N25" s="90">
        <v>4207708.1093836492</v>
      </c>
      <c r="O25" s="90">
        <v>4324622.5185883055</v>
      </c>
      <c r="P25" s="90">
        <v>4429869.4818335958</v>
      </c>
      <c r="Q25" s="90">
        <v>4525348.02819636</v>
      </c>
      <c r="R25" s="90">
        <v>4612504.7436522963</v>
      </c>
      <c r="S25" s="90">
        <v>4692470.1837393846</v>
      </c>
      <c r="T25" s="90">
        <v>4766146.9341725511</v>
      </c>
      <c r="U25" s="90">
        <v>4834268.6582574481</v>
      </c>
      <c r="V25" s="90">
        <v>4897440.9708881406</v>
      </c>
      <c r="W25" s="90">
        <v>4956170.5095847109</v>
      </c>
      <c r="X25" s="90">
        <v>5010886.0992977535</v>
      </c>
      <c r="Y25" s="90">
        <v>5061954.4777434478</v>
      </c>
      <c r="Z25" s="90">
        <v>5109692.189975068</v>
      </c>
      <c r="AA25" s="90">
        <v>0.8</v>
      </c>
    </row>
    <row r="26" spans="2:27" s="73" customFormat="1" ht="27.95" customHeight="1" x14ac:dyDescent="0.2">
      <c r="B26" s="83"/>
      <c r="C26" s="90"/>
      <c r="D26" s="90">
        <v>82.005018505774586</v>
      </c>
      <c r="E26" s="90">
        <v>82.229955774452407</v>
      </c>
      <c r="F26" s="90">
        <v>82.454893043130213</v>
      </c>
      <c r="G26" s="90">
        <v>82.904767580485867</v>
      </c>
      <c r="H26" s="90">
        <v>83.804516655197119</v>
      </c>
      <c r="I26" s="90">
        <v>84.7042657299084</v>
      </c>
      <c r="J26" s="90">
        <v>85.60401480461968</v>
      </c>
      <c r="K26" s="90">
        <v>86.503763879330947</v>
      </c>
      <c r="L26" s="90">
        <v>87.403512954042213</v>
      </c>
      <c r="M26" s="90">
        <v>88.303262028753494</v>
      </c>
      <c r="N26" s="90">
        <v>89.20301110346476</v>
      </c>
      <c r="O26" s="90">
        <v>90.102760178176027</v>
      </c>
      <c r="P26" s="90">
        <v>91.002509252887293</v>
      </c>
      <c r="Q26" s="90">
        <v>91.902258327598574</v>
      </c>
      <c r="R26" s="90">
        <v>92.802007402309826</v>
      </c>
      <c r="S26" s="90">
        <v>93.701756477021107</v>
      </c>
      <c r="T26" s="90">
        <v>94.601505551732373</v>
      </c>
      <c r="U26" s="90">
        <v>95.501254626443639</v>
      </c>
      <c r="V26" s="90">
        <v>96.40100370115492</v>
      </c>
      <c r="W26" s="90">
        <v>97.300752775866187</v>
      </c>
      <c r="X26" s="90">
        <v>98.200501850577453</v>
      </c>
      <c r="Y26" s="90">
        <v>99.100250925288719</v>
      </c>
      <c r="Z26" s="90">
        <v>100</v>
      </c>
      <c r="AA26" s="90" t="s">
        <v>7</v>
      </c>
    </row>
    <row r="27" spans="2:27" s="73" customFormat="1" ht="27.95" customHeight="1" x14ac:dyDescent="0.2">
      <c r="B27" s="92" t="s">
        <v>134</v>
      </c>
      <c r="C27" s="90">
        <v>2288.8597798138194</v>
      </c>
      <c r="D27" s="90">
        <v>2288.8597798138194</v>
      </c>
      <c r="E27" s="90">
        <v>2291.4990325661465</v>
      </c>
      <c r="F27" s="90">
        <v>2294.1382853184741</v>
      </c>
      <c r="G27" s="90">
        <v>2299.4167908231284</v>
      </c>
      <c r="H27" s="90">
        <v>2309.9738018324374</v>
      </c>
      <c r="I27" s="90">
        <v>2320.5308128417464</v>
      </c>
      <c r="J27" s="90">
        <v>2331.0878238510554</v>
      </c>
      <c r="K27" s="90">
        <v>2341.6448348603644</v>
      </c>
      <c r="L27" s="90">
        <v>2352.2018458696734</v>
      </c>
      <c r="M27" s="90">
        <v>2362.7588568789824</v>
      </c>
      <c r="N27" s="90">
        <v>2373.3158678882915</v>
      </c>
      <c r="O27" s="90">
        <v>2383.8728788976005</v>
      </c>
      <c r="P27" s="90">
        <v>2394.4298899069099</v>
      </c>
      <c r="Q27" s="90">
        <v>2404.9869009162189</v>
      </c>
      <c r="R27" s="90">
        <v>2415.5439119255279</v>
      </c>
      <c r="S27" s="90">
        <v>2426.1009229348369</v>
      </c>
      <c r="T27" s="90">
        <v>2436.657933944146</v>
      </c>
      <c r="U27" s="90">
        <v>2447.214944953455</v>
      </c>
      <c r="V27" s="90">
        <v>2457.771955962764</v>
      </c>
      <c r="W27" s="90">
        <v>2468.328966972073</v>
      </c>
      <c r="X27" s="90">
        <v>2478.885977981382</v>
      </c>
      <c r="Y27" s="90">
        <v>2489.442988990691</v>
      </c>
      <c r="Z27" s="90">
        <v>2500</v>
      </c>
      <c r="AA27" s="90" t="s">
        <v>122</v>
      </c>
    </row>
    <row r="28" spans="2:27" s="73" customFormat="1" ht="27.95" customHeight="1" x14ac:dyDescent="0.2">
      <c r="B28" s="92" t="s">
        <v>135</v>
      </c>
      <c r="C28" s="90"/>
      <c r="D28" s="90">
        <v>0</v>
      </c>
      <c r="E28" s="90">
        <v>1263626.2833210663</v>
      </c>
      <c r="F28" s="90">
        <v>1522712.1155725864</v>
      </c>
      <c r="G28" s="90">
        <v>1833860.0623032912</v>
      </c>
      <c r="H28" s="90">
        <v>2206034.4903056985</v>
      </c>
      <c r="I28" s="90">
        <v>2455474.4008454154</v>
      </c>
      <c r="J28" s="90">
        <v>2647590.737822196</v>
      </c>
      <c r="K28" s="90">
        <v>2805432.8736298876</v>
      </c>
      <c r="L28" s="90">
        <v>2940102.8809916647</v>
      </c>
      <c r="M28" s="90">
        <v>3057889.2490868513</v>
      </c>
      <c r="N28" s="90">
        <v>3162734.6557977102</v>
      </c>
      <c r="O28" s="90">
        <v>3257290.7338259649</v>
      </c>
      <c r="P28" s="90">
        <v>3343435.2608023519</v>
      </c>
      <c r="Q28" s="90">
        <v>3422551.7432088205</v>
      </c>
      <c r="R28" s="90">
        <v>3495692.0523758032</v>
      </c>
      <c r="S28" s="90">
        <v>3563676.6115908134</v>
      </c>
      <c r="T28" s="90">
        <v>3627159.0269564716</v>
      </c>
      <c r="U28" s="90">
        <v>3686669.3946730541</v>
      </c>
      <c r="V28" s="90">
        <v>3742644.2588180574</v>
      </c>
      <c r="W28" s="90">
        <v>3795447.9038149179</v>
      </c>
      <c r="X28" s="90">
        <v>3845387.8455695519</v>
      </c>
      <c r="Y28" s="90">
        <v>3892726.3334650914</v>
      </c>
      <c r="Z28" s="90">
        <v>3937689.0445148312</v>
      </c>
      <c r="AA28" s="90">
        <v>0.7</v>
      </c>
    </row>
    <row r="29" spans="2:27" s="73" customFormat="1" ht="27.95" customHeight="1" x14ac:dyDescent="0.2">
      <c r="B29" s="74"/>
      <c r="D29" s="90">
        <v>91.554391192552771</v>
      </c>
      <c r="E29" s="90">
        <v>91.659961302645868</v>
      </c>
      <c r="F29" s="90">
        <v>91.765531412738966</v>
      </c>
      <c r="G29" s="90">
        <v>91.976671632925132</v>
      </c>
      <c r="H29" s="90">
        <v>92.398952073297494</v>
      </c>
      <c r="I29" s="90">
        <v>92.821232513669855</v>
      </c>
      <c r="J29" s="90">
        <v>93.243512954042217</v>
      </c>
      <c r="K29" s="90">
        <v>93.665793394414578</v>
      </c>
      <c r="L29" s="90">
        <v>94.08807383478694</v>
      </c>
      <c r="M29" s="90">
        <v>94.510354275159301</v>
      </c>
      <c r="N29" s="90">
        <v>94.932634715531663</v>
      </c>
      <c r="O29" s="90">
        <v>95.354915155904024</v>
      </c>
      <c r="P29" s="90">
        <v>95.7771955962764</v>
      </c>
      <c r="Q29" s="90">
        <v>96.199476036648761</v>
      </c>
      <c r="R29" s="90">
        <v>96.621756477021108</v>
      </c>
      <c r="S29" s="90">
        <v>97.04403691739347</v>
      </c>
      <c r="T29" s="90">
        <v>97.466317357765845</v>
      </c>
      <c r="U29" s="90">
        <v>97.888597798138193</v>
      </c>
      <c r="V29" s="90">
        <v>98.310878238510554</v>
      </c>
      <c r="W29" s="90">
        <v>98.733158678882916</v>
      </c>
      <c r="X29" s="90">
        <v>99.155439119255277</v>
      </c>
      <c r="Y29" s="90">
        <v>99.577719559627639</v>
      </c>
      <c r="Z29" s="90">
        <v>100</v>
      </c>
      <c r="AA29" s="90">
        <v>0</v>
      </c>
    </row>
    <row r="30" spans="2:27" s="73" customFormat="1" ht="27.95" customHeight="1" x14ac:dyDescent="0.2">
      <c r="B30" s="92" t="s">
        <v>136</v>
      </c>
      <c r="C30" s="90">
        <v>2527.5940969832741</v>
      </c>
      <c r="D30" s="90">
        <v>2527.5940969832741</v>
      </c>
      <c r="E30" s="90">
        <v>2527.2491707709833</v>
      </c>
      <c r="F30" s="90">
        <v>2526.9042445586924</v>
      </c>
      <c r="G30" s="90">
        <v>2526.2143921341103</v>
      </c>
      <c r="H30" s="90">
        <v>2524.8346872849465</v>
      </c>
      <c r="I30" s="90">
        <v>2523.4549824357828</v>
      </c>
      <c r="J30" s="90">
        <v>2522.0752775866194</v>
      </c>
      <c r="K30" s="90">
        <v>2520.6955727374557</v>
      </c>
      <c r="L30" s="90">
        <v>2519.3158678882919</v>
      </c>
      <c r="M30" s="90">
        <v>2517.9361630391281</v>
      </c>
      <c r="N30" s="90">
        <v>2516.5564581899644</v>
      </c>
      <c r="O30" s="90">
        <v>2515.1767533408006</v>
      </c>
      <c r="P30" s="90">
        <v>2513.7970484916368</v>
      </c>
      <c r="Q30" s="90">
        <v>2512.4173436424735</v>
      </c>
      <c r="R30" s="90">
        <v>2511.0376387933097</v>
      </c>
      <c r="S30" s="90">
        <v>2509.657933944146</v>
      </c>
      <c r="T30" s="90">
        <v>2508.2782290949822</v>
      </c>
      <c r="U30" s="90">
        <v>2506.8985242458184</v>
      </c>
      <c r="V30" s="90">
        <v>2505.5188193966546</v>
      </c>
      <c r="W30" s="90">
        <v>2504.1391145474913</v>
      </c>
      <c r="X30" s="90">
        <v>2502.7594096983275</v>
      </c>
      <c r="Y30" s="90">
        <v>2501.3797048491638</v>
      </c>
      <c r="Z30" s="90">
        <v>2500</v>
      </c>
      <c r="AA30" s="90" t="s">
        <v>122</v>
      </c>
    </row>
    <row r="31" spans="2:27" s="73" customFormat="1" ht="27.75" customHeight="1" x14ac:dyDescent="0.2">
      <c r="B31" s="92" t="s">
        <v>137</v>
      </c>
      <c r="C31" s="90"/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90">
        <v>0</v>
      </c>
      <c r="Q31" s="90">
        <v>0</v>
      </c>
      <c r="R31" s="90">
        <v>0</v>
      </c>
      <c r="S31" s="90">
        <v>0</v>
      </c>
      <c r="T31" s="90">
        <v>0</v>
      </c>
      <c r="U31" s="90">
        <v>0</v>
      </c>
      <c r="V31" s="90">
        <v>0</v>
      </c>
      <c r="W31" s="90">
        <v>0</v>
      </c>
      <c r="X31" s="90">
        <v>0</v>
      </c>
      <c r="Y31" s="90">
        <v>0</v>
      </c>
      <c r="Z31" s="90">
        <v>0</v>
      </c>
      <c r="AA31" s="90">
        <v>0.6</v>
      </c>
    </row>
    <row r="32" spans="2:27" s="73" customFormat="1" ht="27.95" customHeight="1" x14ac:dyDescent="0.2">
      <c r="B32" s="83"/>
      <c r="C32" s="90"/>
      <c r="D32" s="90">
        <v>101.10376387933096</v>
      </c>
      <c r="E32" s="90">
        <v>101.08996683083933</v>
      </c>
      <c r="F32" s="90">
        <v>101.0761697823477</v>
      </c>
      <c r="G32" s="90">
        <v>101.04857568536441</v>
      </c>
      <c r="H32" s="90">
        <v>100.99338749139785</v>
      </c>
      <c r="I32" s="90">
        <v>100.93819929743131</v>
      </c>
      <c r="J32" s="90">
        <v>100.88301110346478</v>
      </c>
      <c r="K32" s="90">
        <v>100.82782290949824</v>
      </c>
      <c r="L32" s="90">
        <v>100.77263471553168</v>
      </c>
      <c r="M32" s="90">
        <v>100.71744652156514</v>
      </c>
      <c r="N32" s="90">
        <v>100.66225832759856</v>
      </c>
      <c r="O32" s="90">
        <v>100.60707013363202</v>
      </c>
      <c r="P32" s="90">
        <v>100.55188193966546</v>
      </c>
      <c r="Q32" s="90">
        <v>100.49669374569893</v>
      </c>
      <c r="R32" s="90">
        <v>100.44150555173239</v>
      </c>
      <c r="S32" s="90">
        <v>100.38631735776585</v>
      </c>
      <c r="T32" s="90">
        <v>100.33112916379929</v>
      </c>
      <c r="U32" s="90">
        <v>100.27594096983275</v>
      </c>
      <c r="V32" s="90">
        <v>100.2207527758662</v>
      </c>
      <c r="W32" s="90">
        <v>100.16556458189964</v>
      </c>
      <c r="X32" s="90">
        <v>100.1103763879331</v>
      </c>
      <c r="Y32" s="90">
        <v>100.05518819396654</v>
      </c>
      <c r="Z32" s="90">
        <v>100</v>
      </c>
      <c r="AA32" s="90" t="s">
        <v>7</v>
      </c>
    </row>
    <row r="33" spans="2:27" s="73" customFormat="1" ht="27.95" customHeight="1" x14ac:dyDescent="0.2">
      <c r="B33" s="92" t="s">
        <v>138</v>
      </c>
      <c r="C33" s="90">
        <v>1333.9225111360013</v>
      </c>
      <c r="D33" s="90">
        <v>1333.9225111360013</v>
      </c>
      <c r="E33" s="90">
        <v>1348.4984797468012</v>
      </c>
      <c r="F33" s="90">
        <v>1363.0744483576013</v>
      </c>
      <c r="G33" s="90">
        <v>1392.2263855792012</v>
      </c>
      <c r="H33" s="90">
        <v>1450.5302600224011</v>
      </c>
      <c r="I33" s="90">
        <v>1508.834134465601</v>
      </c>
      <c r="J33" s="90">
        <v>1567.1380089088011</v>
      </c>
      <c r="K33" s="90">
        <v>1625.441883352001</v>
      </c>
      <c r="L33" s="90">
        <v>1683.7457577952009</v>
      </c>
      <c r="M33" s="90">
        <v>1742.0496322384008</v>
      </c>
      <c r="N33" s="90">
        <v>1800.3535066816007</v>
      </c>
      <c r="O33" s="90">
        <v>1858.6573811248008</v>
      </c>
      <c r="P33" s="90">
        <v>1916.9612555680005</v>
      </c>
      <c r="Q33" s="90">
        <v>1975.2651300112007</v>
      </c>
      <c r="R33" s="90">
        <v>2033.5690044544003</v>
      </c>
      <c r="S33" s="90">
        <v>2091.8728788976005</v>
      </c>
      <c r="T33" s="90">
        <v>2150.1767533408001</v>
      </c>
      <c r="U33" s="90">
        <v>2208.4806277840003</v>
      </c>
      <c r="V33" s="90">
        <v>2266.7845022272004</v>
      </c>
      <c r="W33" s="90">
        <v>2325.0883766704001</v>
      </c>
      <c r="X33" s="90">
        <v>2383.3922511136002</v>
      </c>
      <c r="Y33" s="90">
        <v>2441.6961255568003</v>
      </c>
      <c r="Z33" s="90">
        <v>2500</v>
      </c>
      <c r="AA33" s="90" t="s">
        <v>122</v>
      </c>
    </row>
    <row r="34" spans="2:27" s="73" customFormat="1" ht="27.95" customHeight="1" x14ac:dyDescent="0.2">
      <c r="B34" s="92" t="s">
        <v>139</v>
      </c>
      <c r="C34" s="90"/>
      <c r="D34" s="90">
        <v>0</v>
      </c>
      <c r="E34" s="90">
        <v>2783648.2287405571</v>
      </c>
      <c r="F34" s="90">
        <v>3349519.2893513888</v>
      </c>
      <c r="G34" s="90">
        <v>4022221.5607824489</v>
      </c>
      <c r="H34" s="90">
        <v>4810289.9824037775</v>
      </c>
      <c r="I34" s="90">
        <v>5322790.2095870003</v>
      </c>
      <c r="J34" s="90">
        <v>5705403.11304277</v>
      </c>
      <c r="K34" s="90">
        <v>6009720.653236811</v>
      </c>
      <c r="L34" s="90">
        <v>6260717.6234537419</v>
      </c>
      <c r="M34" s="90">
        <v>6472614.5472023375</v>
      </c>
      <c r="N34" s="90">
        <v>6654377.0684284586</v>
      </c>
      <c r="O34" s="90">
        <v>6812071.415259487</v>
      </c>
      <c r="P34" s="90">
        <v>6950021.7495273668</v>
      </c>
      <c r="Q34" s="90">
        <v>7071437.0838590525</v>
      </c>
      <c r="R34" s="90">
        <v>7178776.699455604</v>
      </c>
      <c r="S34" s="90">
        <v>7273975.6998721212</v>
      </c>
      <c r="T34" s="90">
        <v>7358590.8013631636</v>
      </c>
      <c r="U34" s="90">
        <v>7433898.2088758256</v>
      </c>
      <c r="V34" s="90">
        <v>7500961.444432985</v>
      </c>
      <c r="W34" s="90">
        <v>7560679.6364181135</v>
      </c>
      <c r="X34" s="90">
        <v>7613822.7025457332</v>
      </c>
      <c r="Y34" s="90">
        <v>7661057.5015380476</v>
      </c>
      <c r="Z34" s="90">
        <v>7702967.6126834461</v>
      </c>
      <c r="AA34" s="90">
        <v>1.1000000000000001</v>
      </c>
    </row>
    <row r="35" spans="2:27" s="73" customFormat="1" ht="27.95" customHeight="1" x14ac:dyDescent="0.2">
      <c r="B35" s="74"/>
      <c r="D35" s="90">
        <v>53.356900445440047</v>
      </c>
      <c r="E35" s="90">
        <v>53.939939189872042</v>
      </c>
      <c r="F35" s="90">
        <v>54.522977934304052</v>
      </c>
      <c r="G35" s="90">
        <v>55.689055423168043</v>
      </c>
      <c r="H35" s="90">
        <v>58.021210400896038</v>
      </c>
      <c r="I35" s="90">
        <v>60.353365378624034</v>
      </c>
      <c r="J35" s="90">
        <v>62.685520356352043</v>
      </c>
      <c r="K35" s="90">
        <v>65.017675334080039</v>
      </c>
      <c r="L35" s="90">
        <v>67.349830311808034</v>
      </c>
      <c r="M35" s="90">
        <v>69.68198528953603</v>
      </c>
      <c r="N35" s="90">
        <v>72.014140267264025</v>
      </c>
      <c r="O35" s="90">
        <v>74.346295244992035</v>
      </c>
      <c r="P35" s="90">
        <v>76.678450222720016</v>
      </c>
      <c r="Q35" s="90">
        <v>79.010605200448026</v>
      </c>
      <c r="R35" s="90">
        <v>81.342760178176007</v>
      </c>
      <c r="S35" s="90">
        <v>83.674915155904017</v>
      </c>
      <c r="T35" s="90">
        <v>86.007070133631998</v>
      </c>
      <c r="U35" s="90">
        <v>88.339225111360008</v>
      </c>
      <c r="V35" s="90">
        <v>90.671380089088018</v>
      </c>
      <c r="W35" s="90">
        <v>93.003535066815999</v>
      </c>
      <c r="X35" s="90">
        <v>95.335690044544009</v>
      </c>
      <c r="Y35" s="90">
        <v>97.667845022272019</v>
      </c>
      <c r="Z35" s="90">
        <v>100</v>
      </c>
      <c r="AA35" s="90">
        <v>0</v>
      </c>
    </row>
    <row r="36" spans="2:27" s="73" customFormat="1" ht="27.95" customHeight="1" x14ac:dyDescent="0.2">
      <c r="B36" s="74"/>
      <c r="D36" s="74"/>
      <c r="E36" s="93"/>
      <c r="G36" s="94"/>
    </row>
    <row r="37" spans="2:27" ht="27.95" customHeight="1" x14ac:dyDescent="0.25">
      <c r="B37" s="75" t="s">
        <v>140</v>
      </c>
      <c r="C37" s="73"/>
      <c r="D37" s="73"/>
      <c r="F37" s="75" t="s">
        <v>141</v>
      </c>
      <c r="G37" s="75" t="s">
        <v>142</v>
      </c>
      <c r="H37" s="75" t="s">
        <v>143</v>
      </c>
    </row>
    <row r="38" spans="2:27" ht="27.95" customHeight="1" x14ac:dyDescent="0.25">
      <c r="B38" s="76" t="s">
        <v>144</v>
      </c>
      <c r="C38" s="95">
        <v>6000000</v>
      </c>
      <c r="D38" s="96">
        <v>79.2</v>
      </c>
      <c r="F38" s="76">
        <v>3.7050000000000001</v>
      </c>
      <c r="G38" s="97">
        <v>6000000</v>
      </c>
      <c r="H38" s="76">
        <v>1980</v>
      </c>
    </row>
    <row r="39" spans="2:27" ht="27.95" customHeight="1" x14ac:dyDescent="0.25">
      <c r="B39" s="76" t="s">
        <v>145</v>
      </c>
      <c r="C39" s="95">
        <v>6898181.8181818184</v>
      </c>
      <c r="D39" s="96">
        <v>100</v>
      </c>
      <c r="F39" s="75"/>
    </row>
    <row r="40" spans="2:27" ht="27.95" customHeight="1" x14ac:dyDescent="0.25">
      <c r="B40" s="76" t="s">
        <v>146</v>
      </c>
      <c r="C40" s="98">
        <v>100</v>
      </c>
      <c r="D40" s="98">
        <v>100</v>
      </c>
      <c r="F40" s="76" t="s">
        <v>146</v>
      </c>
      <c r="G40" s="99">
        <v>2500</v>
      </c>
    </row>
    <row r="41" spans="2:27" ht="27.95" customHeight="1" x14ac:dyDescent="0.25">
      <c r="B41" s="76" t="s">
        <v>147</v>
      </c>
      <c r="C41" s="98">
        <v>60</v>
      </c>
      <c r="D41" s="98">
        <v>60</v>
      </c>
      <c r="F41" s="76" t="s">
        <v>147</v>
      </c>
      <c r="G41" s="76">
        <v>1500</v>
      </c>
    </row>
    <row r="42" spans="2:27" ht="27.95" customHeight="1" x14ac:dyDescent="0.25">
      <c r="B42" s="76" t="s">
        <v>143</v>
      </c>
      <c r="C42" s="98">
        <v>79.2</v>
      </c>
      <c r="D42" s="98">
        <v>79.2</v>
      </c>
      <c r="F42" s="76" t="s">
        <v>148</v>
      </c>
      <c r="G42" s="100">
        <v>1000</v>
      </c>
    </row>
    <row r="43" spans="2:27" ht="27.95" customHeight="1" x14ac:dyDescent="0.25">
      <c r="B43" s="76" t="s">
        <v>149</v>
      </c>
      <c r="C43" s="101">
        <v>0</v>
      </c>
      <c r="D43" s="95">
        <v>12000000.000000002</v>
      </c>
      <c r="F43" s="76" t="s">
        <v>150</v>
      </c>
      <c r="G43" s="100">
        <v>-10</v>
      </c>
      <c r="H43" s="100">
        <v>-10</v>
      </c>
      <c r="I43" s="102" t="s">
        <v>151</v>
      </c>
    </row>
    <row r="44" spans="2:27" ht="27.95" customHeight="1" x14ac:dyDescent="0.25">
      <c r="B44" s="76" t="s">
        <v>152</v>
      </c>
      <c r="C44" s="98">
        <v>106</v>
      </c>
      <c r="D44" s="96">
        <v>106</v>
      </c>
      <c r="F44" s="76" t="s">
        <v>153</v>
      </c>
      <c r="G44" s="100">
        <v>-0.4</v>
      </c>
      <c r="H44" s="100">
        <v>-0.4</v>
      </c>
    </row>
    <row r="45" spans="2:27" ht="27.95" customHeight="1" x14ac:dyDescent="0.25">
      <c r="B45" s="76" t="s">
        <v>154</v>
      </c>
      <c r="C45" s="98">
        <v>30</v>
      </c>
      <c r="D45" s="101">
        <v>600000</v>
      </c>
      <c r="F45" s="76" t="s">
        <v>155</v>
      </c>
      <c r="G45" s="100">
        <v>60</v>
      </c>
      <c r="H45" s="97">
        <v>0</v>
      </c>
    </row>
    <row r="46" spans="2:27" ht="27.95" customHeight="1" x14ac:dyDescent="0.25">
      <c r="B46" s="76" t="s">
        <v>148</v>
      </c>
      <c r="C46" s="98">
        <v>80</v>
      </c>
      <c r="D46" s="101">
        <v>600000</v>
      </c>
    </row>
    <row r="47" spans="2:27" ht="27.95" customHeight="1" x14ac:dyDescent="0.25">
      <c r="B47" s="76" t="s">
        <v>156</v>
      </c>
      <c r="C47" s="98">
        <v>103</v>
      </c>
      <c r="D47" s="101">
        <v>600000</v>
      </c>
    </row>
    <row r="48" spans="2:27" ht="27.95" customHeight="1" x14ac:dyDescent="0.25"/>
    <row r="49" s="72" customFormat="1" ht="15" hidden="1" customHeight="1" x14ac:dyDescent="0.25"/>
    <row r="50" s="72" customFormat="1" ht="15" hidden="1" customHeight="1" x14ac:dyDescent="0.25"/>
    <row r="51" s="72" customFormat="1" ht="15" hidden="1" customHeight="1" x14ac:dyDescent="0.25"/>
    <row r="52" s="72" customFormat="1" ht="15" hidden="1" customHeight="1" x14ac:dyDescent="0.25"/>
    <row r="53" s="72" customFormat="1" ht="15" hidden="1" customHeight="1" x14ac:dyDescent="0.25"/>
    <row r="54" s="72" customFormat="1" ht="15" hidden="1" customHeight="1" x14ac:dyDescent="0.25"/>
    <row r="55" s="72" customFormat="1" ht="15" hidden="1" customHeight="1" x14ac:dyDescent="0.25"/>
    <row r="56" s="72" customFormat="1" ht="15" hidden="1" customHeight="1" x14ac:dyDescent="0.25"/>
    <row r="57" s="72" customFormat="1" ht="15" hidden="1" customHeight="1" x14ac:dyDescent="0.25"/>
    <row r="58" s="72" customFormat="1" ht="15" hidden="1" customHeight="1" x14ac:dyDescent="0.25"/>
    <row r="59" s="72" customFormat="1" ht="15" hidden="1" customHeight="1" x14ac:dyDescent="0.25"/>
    <row r="60" s="72" customFormat="1" ht="15" hidden="1" customHeight="1" x14ac:dyDescent="0.25"/>
    <row r="61" s="72" customFormat="1" ht="15" hidden="1" customHeight="1" x14ac:dyDescent="0.25"/>
    <row r="62" s="72" customFormat="1" ht="15" hidden="1" customHeight="1" x14ac:dyDescent="0.25"/>
    <row r="63" s="72" customFormat="1" ht="15" hidden="1" customHeight="1" x14ac:dyDescent="0.25"/>
    <row r="64" s="72" customFormat="1" ht="15" hidden="1" customHeight="1" x14ac:dyDescent="0.25"/>
    <row r="65" s="72" customFormat="1" ht="15" hidden="1" customHeight="1" x14ac:dyDescent="0.25"/>
    <row r="66" s="72" customFormat="1" ht="15" hidden="1" customHeight="1" x14ac:dyDescent="0.25"/>
    <row r="67" s="72" customFormat="1" ht="15" hidden="1" customHeight="1" x14ac:dyDescent="0.25"/>
    <row r="68" s="72" customFormat="1" ht="15" hidden="1" customHeight="1" x14ac:dyDescent="0.25"/>
    <row r="69" s="72" customFormat="1" ht="15" hidden="1" customHeight="1" x14ac:dyDescent="0.25"/>
    <row r="70" s="72" customFormat="1" ht="15" hidden="1" customHeight="1" x14ac:dyDescent="0.25"/>
    <row r="71" s="72" customFormat="1" ht="15" hidden="1" customHeight="1" x14ac:dyDescent="0.25"/>
    <row r="72" s="72" customFormat="1" ht="15" hidden="1" customHeight="1" x14ac:dyDescent="0.25"/>
    <row r="73" s="72" customFormat="1" ht="15" hidden="1" customHeight="1" x14ac:dyDescent="0.25"/>
    <row r="74" s="72" customFormat="1" ht="15" hidden="1" customHeight="1" x14ac:dyDescent="0.25"/>
    <row r="75" s="72" customFormat="1" ht="15" hidden="1" customHeight="1" x14ac:dyDescent="0.25"/>
    <row r="76" s="72" customFormat="1" ht="15" hidden="1" customHeight="1" x14ac:dyDescent="0.25"/>
    <row r="77" s="72" customFormat="1" ht="15" hidden="1" customHeight="1" x14ac:dyDescent="0.25"/>
    <row r="78" s="72" customFormat="1" ht="15" hidden="1" customHeight="1" x14ac:dyDescent="0.25"/>
    <row r="79" s="72" customFormat="1" ht="15" hidden="1" customHeight="1" x14ac:dyDescent="0.25"/>
    <row r="80" s="72" customFormat="1" ht="15" hidden="1" customHeight="1" x14ac:dyDescent="0.25"/>
  </sheetData>
  <sheetProtection algorithmName="SHA-512" hashValue="w7U81+MkVbF7pRAkmVkMUC73AEvNBGqIh3nXXweXWjdAimpJF9fGwW0nmmjJld0iLNesAdw0jBui4Tc1lDE0Ow==" saltValue="xChH9MpOGXRZKZFfpc6zXw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Samenvatting</vt:lpstr>
      <vt:lpstr>Dimensionering</vt:lpstr>
      <vt:lpstr>Huurlicenties 1</vt:lpstr>
      <vt:lpstr>Huurlicenties 2</vt:lpstr>
      <vt:lpstr>Additionele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A.C. Jongejan</dc:creator>
  <cp:lastModifiedBy>Kees A.C. Jongejan</cp:lastModifiedBy>
  <dcterms:created xsi:type="dcterms:W3CDTF">2022-08-08T06:06:07Z</dcterms:created>
  <dcterms:modified xsi:type="dcterms:W3CDTF">2023-10-19T05:32:04Z</dcterms:modified>
</cp:coreProperties>
</file>