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3\"/>
    </mc:Choice>
  </mc:AlternateContent>
  <xr:revisionPtr revIDLastSave="0" documentId="8_{71BF91A7-D534-4874-8438-F0633D5B6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4" r:id="rId1"/>
  </sheets>
  <definedNames>
    <definedName name="_xlnm._FilterDatabase" localSheetId="0" hidden="1">specificatie!$A$1:$P$22</definedName>
    <definedName name="_xlnm.Print_Area" localSheetId="0">specificatie!$C$1:$P$46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4" l="1"/>
  <c r="K28" i="4"/>
  <c r="K44" i="4"/>
  <c r="K34" i="4" l="1"/>
  <c r="K25" i="4"/>
  <c r="K22" i="4"/>
  <c r="K18" i="4"/>
  <c r="K10" i="4"/>
  <c r="K7" i="4"/>
  <c r="K5" i="4"/>
  <c r="J45" i="4" l="1"/>
  <c r="K38" i="4"/>
  <c r="K40" i="4"/>
  <c r="K41" i="4"/>
  <c r="L44" i="4"/>
  <c r="K4" i="4"/>
  <c r="L4" i="4" s="1"/>
  <c r="G7" i="4"/>
  <c r="G10" i="4"/>
  <c r="G18" i="4"/>
  <c r="G25" i="4"/>
  <c r="G28" i="4"/>
  <c r="G29" i="4"/>
  <c r="G34" i="4"/>
  <c r="G38" i="4"/>
  <c r="G39" i="4"/>
  <c r="G40" i="4"/>
  <c r="G41" i="4"/>
  <c r="G5" i="4"/>
  <c r="L5" i="4" s="1"/>
  <c r="E5" i="4"/>
  <c r="L18" i="4" l="1"/>
  <c r="L34" i="4"/>
  <c r="L29" i="4"/>
  <c r="L39" i="4"/>
  <c r="L22" i="4"/>
  <c r="L7" i="4"/>
  <c r="L38" i="4"/>
  <c r="L28" i="4"/>
  <c r="L25" i="4"/>
  <c r="L10" i="4"/>
  <c r="L41" i="4"/>
  <c r="L40" i="4"/>
  <c r="G45" i="4"/>
  <c r="F45" i="4"/>
  <c r="E7" i="4"/>
  <c r="E10" i="4"/>
  <c r="E18" i="4"/>
  <c r="E22" i="4"/>
  <c r="E25" i="4"/>
  <c r="E28" i="4"/>
  <c r="E29" i="4"/>
  <c r="I18" i="4"/>
  <c r="I29" i="4"/>
  <c r="I28" i="4"/>
  <c r="I25" i="4"/>
  <c r="I22" i="4"/>
  <c r="I10" i="4"/>
  <c r="I7" i="4"/>
  <c r="I5" i="4"/>
  <c r="I34" i="4"/>
  <c r="I38" i="4"/>
  <c r="I40" i="4"/>
  <c r="I41" i="4"/>
  <c r="I44" i="4"/>
  <c r="I4" i="4"/>
  <c r="K45" i="4" l="1"/>
  <c r="E41" i="4"/>
  <c r="E40" i="4"/>
  <c r="E39" i="4"/>
  <c r="E38" i="4"/>
  <c r="E34" i="4"/>
  <c r="I45" i="4"/>
  <c r="E45" i="4" l="1"/>
  <c r="L45" i="4"/>
</calcChain>
</file>

<file path=xl/sharedStrings.xml><?xml version="1.0" encoding="utf-8"?>
<sst xmlns="http://schemas.openxmlformats.org/spreadsheetml/2006/main" count="114" uniqueCount="91">
  <si>
    <t>Maastricht</t>
  </si>
  <si>
    <t>Hoge Hotelschool</t>
  </si>
  <si>
    <t>Hogeschool Maastricht</t>
  </si>
  <si>
    <t>Academie beeldende kunsten</t>
  </si>
  <si>
    <t>Toneelacademie</t>
  </si>
  <si>
    <t xml:space="preserve">Conservatorium </t>
  </si>
  <si>
    <t>Brusselseweg 152</t>
  </si>
  <si>
    <t>Lenculenstraat 31-33</t>
  </si>
  <si>
    <t>Bonnefantenstraat 15</t>
  </si>
  <si>
    <t>div studentenhuisvesting</t>
  </si>
  <si>
    <t>Heerlen</t>
  </si>
  <si>
    <t>campusreceptie</t>
  </si>
  <si>
    <t>studentensocieteit</t>
  </si>
  <si>
    <t>overdekte paden</t>
  </si>
  <si>
    <t>gasthuis</t>
  </si>
  <si>
    <t>Nieuw Eijckholt 300</t>
  </si>
  <si>
    <t>Universiteitssingel 60</t>
  </si>
  <si>
    <t>Valkenburgerweg 177</t>
  </si>
  <si>
    <t>* = incluis funderingen.</t>
  </si>
  <si>
    <t>Henri Dunantstraat 2</t>
  </si>
  <si>
    <t>Totaal</t>
  </si>
  <si>
    <t>Hotelschool</t>
  </si>
  <si>
    <t>De Wijk van Morgen BV</t>
  </si>
  <si>
    <t>Tesla 1 gebouw incl. 2 windmolens</t>
  </si>
  <si>
    <t>Tesla 2 weerstation (18 meter hoog)</t>
  </si>
  <si>
    <t>Tesla 2 a t/m c (gebouw Flexhouse)</t>
  </si>
  <si>
    <t>Tesla 5 (gebouw Eco/nnect)</t>
  </si>
  <si>
    <t>Brightland Campus</t>
  </si>
  <si>
    <t>Ligne 1-2</t>
  </si>
  <si>
    <t>Geleen</t>
  </si>
  <si>
    <t>Academie verloskunde</t>
  </si>
  <si>
    <t>rapportnr</t>
  </si>
  <si>
    <t>4022158-1</t>
  </si>
  <si>
    <t>Taxatie door Lengkeek</t>
  </si>
  <si>
    <t>Herdenkingsplein 12 hoek 
Kruisherengang 12
Brusselseweg 77</t>
  </si>
  <si>
    <t>4022158-3</t>
  </si>
  <si>
    <t>Postcode</t>
  </si>
  <si>
    <t>Adres</t>
  </si>
  <si>
    <t>Plaats</t>
  </si>
  <si>
    <t>6211 PW
6211 NW
6211 PC</t>
  </si>
  <si>
    <t>6211 KL</t>
  </si>
  <si>
    <t>4022158-4</t>
  </si>
  <si>
    <t>Franciscus Romanusweg 90</t>
  </si>
  <si>
    <t>6221 AH</t>
  </si>
  <si>
    <t>4022158-5</t>
  </si>
  <si>
    <t>6419 DJ</t>
  </si>
  <si>
    <t>6222 BM</t>
  </si>
  <si>
    <t>6217 HB</t>
  </si>
  <si>
    <t>4063906-1</t>
  </si>
  <si>
    <t>4063906-2</t>
  </si>
  <si>
    <t>6211 KP</t>
  </si>
  <si>
    <t>4078238-4</t>
  </si>
  <si>
    <t>4078238-3</t>
  </si>
  <si>
    <t>4078238-2</t>
  </si>
  <si>
    <t>4078238-1</t>
  </si>
  <si>
    <t>Sittard</t>
  </si>
  <si>
    <t>6131 MT</t>
  </si>
  <si>
    <t>4078238-10</t>
  </si>
  <si>
    <t>Bethlehemweg 2 (onderwijsgebouw)</t>
  </si>
  <si>
    <t>4078238-7</t>
  </si>
  <si>
    <t>4078238-5</t>
  </si>
  <si>
    <t>4078238-8</t>
  </si>
  <si>
    <t>4022158-6 of 4022158-7</t>
  </si>
  <si>
    <t>4078238-6 of 4078238-9</t>
  </si>
  <si>
    <t>geen rapport van dit risico</t>
  </si>
  <si>
    <t>Bouwaard</t>
  </si>
  <si>
    <t>Brandmeld installatie</t>
  </si>
  <si>
    <t xml:space="preserve">Alarm 
doormelding </t>
  </si>
  <si>
    <t>Alarm opvolging</t>
  </si>
  <si>
    <t xml:space="preserve">Camera beveiliging </t>
  </si>
  <si>
    <t>Sprinkler- installatie</t>
  </si>
  <si>
    <t>Zonne panelen</t>
  </si>
  <si>
    <t>Indien zonnepanelen, welk isolatiemateriaal zit er in het dak?</t>
  </si>
  <si>
    <t>Is de zonnepaneleninstallatie Scope 12 gekeurd?</t>
  </si>
  <si>
    <t>Is er een meerjaaronderhoudsplan?</t>
  </si>
  <si>
    <t>Gebouwen</t>
  </si>
  <si>
    <t>Inventaris</t>
  </si>
  <si>
    <t>indexcijfer 110,4</t>
  </si>
  <si>
    <t>indexcijfer 124,0</t>
  </si>
  <si>
    <t>indexcijfer 122,3</t>
  </si>
  <si>
    <t>per 01-01-2023</t>
  </si>
  <si>
    <t>d.d.</t>
  </si>
  <si>
    <t>inventaris</t>
  </si>
  <si>
    <t>gebouwen *</t>
  </si>
  <si>
    <t>6419 PB</t>
  </si>
  <si>
    <t>6419 AT</t>
  </si>
  <si>
    <t>6422 RG</t>
  </si>
  <si>
    <t>6167 RD</t>
  </si>
  <si>
    <t xml:space="preserve">Urmonderbaan 22 (gate 2) Brighthouse 22 </t>
  </si>
  <si>
    <t>6229 ER</t>
  </si>
  <si>
    <t>onderwijsgebouw, de receptie, sociëteit en het gasthuis (het hotel is seperaat verzekerd)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</si>
</sst>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&quot;€&quot;\ * #,##0_ ;_ &quot;€&quot;\ * \-#,##0_ ;_ &quot;€&quot;\ * &quot;-&quot;&quot;?&quot;&quot;?&quot;_ ;_ @_ "/>
    <numFmt numFmtId="166" formatCode="_ [$€-413]\ * #,##0.00_ ;_ [$€-413]\ * \-#,##0.00_ ;_ [$€-413]\ * &quot;-&quot;??_ ;_ @_ 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Fill="1" applyBorder="1"/>
    <xf numFmtId="0" fontId="2" fillId="0" borderId="1" xfId="0" applyFont="1" applyBorder="1"/>
    <xf numFmtId="44" fontId="1" fillId="0" borderId="1" xfId="3" applyFont="1" applyFill="1" applyBorder="1"/>
    <xf numFmtId="44" fontId="1" fillId="0" borderId="1" xfId="3" applyFont="1" applyBorder="1"/>
    <xf numFmtId="44" fontId="2" fillId="0" borderId="5" xfId="3" applyFont="1" applyBorder="1"/>
    <xf numFmtId="44" fontId="2" fillId="0" borderId="4" xfId="3" applyFont="1" applyBorder="1"/>
    <xf numFmtId="44" fontId="2" fillId="0" borderId="0" xfId="3" applyFont="1" applyBorder="1"/>
    <xf numFmtId="44" fontId="2" fillId="0" borderId="1" xfId="3" applyFont="1" applyBorder="1"/>
    <xf numFmtId="44" fontId="2" fillId="0" borderId="1" xfId="3" applyFont="1" applyFill="1" applyBorder="1"/>
    <xf numFmtId="0" fontId="2" fillId="0" borderId="0" xfId="0" applyFont="1" applyFill="1"/>
    <xf numFmtId="44" fontId="2" fillId="0" borderId="1" xfId="3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44" fontId="1" fillId="0" borderId="1" xfId="3" applyFont="1" applyBorder="1" applyAlignment="1">
      <alignment vertical="top"/>
    </xf>
    <xf numFmtId="14" fontId="1" fillId="0" borderId="1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5" fillId="0" borderId="0" xfId="0" applyFont="1" applyFill="1"/>
    <xf numFmtId="14" fontId="1" fillId="0" borderId="1" xfId="0" applyNumberFormat="1" applyFont="1" applyFill="1" applyBorder="1"/>
    <xf numFmtId="165" fontId="2" fillId="3" borderId="0" xfId="4" applyNumberFormat="1" applyFont="1" applyFill="1" applyBorder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vertical="top"/>
    </xf>
    <xf numFmtId="166" fontId="2" fillId="3" borderId="0" xfId="4" applyNumberFormat="1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0" xfId="0" applyFont="1"/>
    <xf numFmtId="0" fontId="6" fillId="3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right" vertical="top" wrapText="1"/>
    </xf>
    <xf numFmtId="0" fontId="1" fillId="0" borderId="0" xfId="0" applyFont="1" applyFill="1"/>
    <xf numFmtId="44" fontId="1" fillId="0" borderId="0" xfId="3" applyFont="1"/>
    <xf numFmtId="3" fontId="1" fillId="0" borderId="0" xfId="0" applyNumberFormat="1" applyFont="1"/>
    <xf numFmtId="44" fontId="1" fillId="0" borderId="0" xfId="0" applyNumberFormat="1" applyFont="1"/>
    <xf numFmtId="44" fontId="7" fillId="2" borderId="0" xfId="3" quotePrefix="1" applyFont="1" applyFill="1" applyBorder="1" applyAlignment="1">
      <alignment horizontal="left" vertical="top" wrapText="1"/>
    </xf>
    <xf numFmtId="1" fontId="7" fillId="2" borderId="0" xfId="1" quotePrefix="1" applyNumberFormat="1" applyFont="1" applyFill="1" applyBorder="1" applyAlignment="1">
      <alignment horizontal="left" vertical="top" wrapText="1"/>
    </xf>
    <xf numFmtId="166" fontId="1" fillId="3" borderId="0" xfId="4" applyNumberFormat="1" applyFont="1" applyFill="1" applyBorder="1" applyAlignment="1">
      <alignment horizontal="left" vertical="top"/>
    </xf>
    <xf numFmtId="44" fontId="5" fillId="0" borderId="1" xfId="3" applyFont="1" applyFill="1" applyBorder="1"/>
    <xf numFmtId="44" fontId="5" fillId="0" borderId="1" xfId="3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4" fontId="1" fillId="0" borderId="1" xfId="3" applyFont="1" applyFill="1" applyBorder="1" applyAlignment="1">
      <alignment vertical="top"/>
    </xf>
    <xf numFmtId="44" fontId="2" fillId="0" borderId="5" xfId="3" applyFont="1" applyFill="1" applyBorder="1"/>
    <xf numFmtId="44" fontId="1" fillId="0" borderId="5" xfId="3" applyFont="1" applyFill="1" applyBorder="1"/>
    <xf numFmtId="44" fontId="2" fillId="0" borderId="6" xfId="3" applyFont="1" applyFill="1" applyBorder="1"/>
    <xf numFmtId="3" fontId="1" fillId="0" borderId="0" xfId="0" applyNumberFormat="1" applyFont="1" applyFill="1"/>
    <xf numFmtId="1" fontId="7" fillId="3" borderId="0" xfId="1" quotePrefix="1" applyNumberFormat="1" applyFont="1" applyFill="1" applyBorder="1" applyAlignment="1">
      <alignment horizontal="left" vertical="top" wrapText="1"/>
    </xf>
    <xf numFmtId="0" fontId="8" fillId="0" borderId="0" xfId="0" applyFont="1"/>
    <xf numFmtId="0" fontId="6" fillId="3" borderId="0" xfId="0" applyFont="1" applyFill="1" applyBorder="1" applyAlignment="1">
      <alignment horizontal="center" vertical="top" wrapText="1"/>
    </xf>
  </cellXfs>
  <cellStyles count="5">
    <cellStyle name="Komma" xfId="1" builtinId="3"/>
    <cellStyle name="Komma 2" xfId="2" xr:uid="{1BE0A1EC-7FD2-4752-B8E8-7DD9B4AE6A70}"/>
    <cellStyle name="Standaard" xfId="0" builtinId="0"/>
    <cellStyle name="Valuta" xfId="3" builtinId="4"/>
    <cellStyle name="Valuta 2" xfId="4" xr:uid="{88B427FF-0FC4-4E37-AE2E-38CB0FEB7F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tabSelected="1" zoomScale="90" zoomScaleNormal="90" workbookViewId="0">
      <pane ySplit="3" topLeftCell="A4" activePane="bottomLeft" state="frozen"/>
      <selection pane="bottomLeft" activeCell="K29" sqref="K29"/>
    </sheetView>
  </sheetViews>
  <sheetFormatPr defaultColWidth="9.140625" defaultRowHeight="12.75" x14ac:dyDescent="0.2"/>
  <cols>
    <col min="1" max="1" width="37.7109375" style="29" customWidth="1"/>
    <col min="2" max="2" width="9.7109375" style="29" bestFit="1" customWidth="1"/>
    <col min="3" max="3" width="10" style="29" bestFit="1" customWidth="1"/>
    <col min="4" max="4" width="21.5703125" style="33" hidden="1" customWidth="1"/>
    <col min="5" max="5" width="21.5703125" style="34" hidden="1" customWidth="1"/>
    <col min="6" max="6" width="17.42578125" style="34" hidden="1" customWidth="1"/>
    <col min="7" max="7" width="21.5703125" style="48" customWidth="1"/>
    <col min="8" max="10" width="19.140625" style="48" hidden="1" customWidth="1"/>
    <col min="11" max="11" width="19.140625" style="48" customWidth="1"/>
    <col min="12" max="13" width="23" style="29" customWidth="1"/>
    <col min="14" max="14" width="11.85546875" style="29" bestFit="1" customWidth="1"/>
    <col min="15" max="15" width="23" style="29" bestFit="1" customWidth="1"/>
    <col min="16" max="16" width="10.5703125" style="29" bestFit="1" customWidth="1"/>
    <col min="17" max="17" width="8.85546875" style="29" customWidth="1"/>
    <col min="18" max="18" width="94.42578125" style="29" bestFit="1" customWidth="1"/>
    <col min="19" max="19" width="11.42578125" style="29" bestFit="1" customWidth="1"/>
    <col min="20" max="20" width="22" style="29" bestFit="1" customWidth="1"/>
    <col min="21" max="21" width="22.140625" style="29" bestFit="1" customWidth="1"/>
    <col min="22" max="22" width="17.42578125" style="29" bestFit="1" customWidth="1"/>
    <col min="23" max="23" width="20.85546875" style="29" bestFit="1" customWidth="1"/>
    <col min="24" max="24" width="20.7109375" style="29" bestFit="1" customWidth="1"/>
    <col min="25" max="25" width="15.85546875" style="29" bestFit="1" customWidth="1"/>
    <col min="26" max="26" width="60.28515625" style="29" bestFit="1" customWidth="1"/>
    <col min="27" max="27" width="48.140625" style="29" bestFit="1" customWidth="1"/>
    <col min="28" max="28" width="35.5703125" style="29" bestFit="1" customWidth="1"/>
    <col min="29" max="16384" width="9.140625" style="29"/>
  </cols>
  <sheetData>
    <row r="1" spans="1:28" x14ac:dyDescent="0.2">
      <c r="A1" s="21" t="s">
        <v>37</v>
      </c>
      <c r="B1" s="22" t="s">
        <v>36</v>
      </c>
      <c r="C1" s="22" t="s">
        <v>38</v>
      </c>
      <c r="D1" s="36"/>
      <c r="E1" s="37"/>
      <c r="F1" s="23" t="s">
        <v>75</v>
      </c>
      <c r="G1" s="23" t="s">
        <v>75</v>
      </c>
      <c r="H1" s="49"/>
      <c r="I1" s="49"/>
      <c r="J1" s="23" t="s">
        <v>76</v>
      </c>
      <c r="K1" s="23" t="s">
        <v>76</v>
      </c>
      <c r="L1" s="24" t="s">
        <v>20</v>
      </c>
      <c r="M1" s="51" t="s">
        <v>33</v>
      </c>
      <c r="N1" s="51"/>
      <c r="O1" s="51"/>
      <c r="P1" s="51"/>
      <c r="S1" s="20" t="s">
        <v>65</v>
      </c>
      <c r="T1" s="20" t="s">
        <v>66</v>
      </c>
      <c r="U1" s="20" t="s">
        <v>67</v>
      </c>
      <c r="V1" s="20" t="s">
        <v>68</v>
      </c>
      <c r="W1" s="20" t="s">
        <v>69</v>
      </c>
      <c r="X1" s="20" t="s">
        <v>70</v>
      </c>
      <c r="Y1" s="20" t="s">
        <v>71</v>
      </c>
      <c r="Z1" s="20" t="s">
        <v>72</v>
      </c>
      <c r="AA1" s="20" t="s">
        <v>73</v>
      </c>
      <c r="AB1" s="20" t="s">
        <v>74</v>
      </c>
    </row>
    <row r="2" spans="1:28" x14ac:dyDescent="0.2">
      <c r="A2" s="21"/>
      <c r="B2" s="22"/>
      <c r="C2" s="22"/>
      <c r="D2" s="36"/>
      <c r="E2" s="37"/>
      <c r="F2" s="23"/>
      <c r="G2" s="23" t="s">
        <v>80</v>
      </c>
      <c r="H2" s="49"/>
      <c r="I2" s="49"/>
      <c r="J2" s="38"/>
      <c r="K2" s="23" t="s">
        <v>80</v>
      </c>
      <c r="L2" s="24" t="s">
        <v>80</v>
      </c>
      <c r="M2" s="30" t="s">
        <v>31</v>
      </c>
      <c r="N2" s="41" t="s">
        <v>83</v>
      </c>
      <c r="O2" s="30" t="s">
        <v>31</v>
      </c>
      <c r="P2" s="30" t="s">
        <v>82</v>
      </c>
    </row>
    <row r="3" spans="1:28" x14ac:dyDescent="0.2">
      <c r="A3" s="21"/>
      <c r="B3" s="22"/>
      <c r="C3" s="22"/>
      <c r="D3" s="36"/>
      <c r="E3" s="37"/>
      <c r="F3" s="23" t="s">
        <v>77</v>
      </c>
      <c r="G3" s="23" t="s">
        <v>78</v>
      </c>
      <c r="H3" s="49"/>
      <c r="I3" s="49"/>
      <c r="J3" s="38"/>
      <c r="K3" s="23" t="s">
        <v>79</v>
      </c>
      <c r="L3" s="31"/>
      <c r="M3" s="30"/>
      <c r="N3" s="30" t="s">
        <v>81</v>
      </c>
      <c r="O3" s="30"/>
      <c r="P3" s="30" t="s">
        <v>81</v>
      </c>
    </row>
    <row r="4" spans="1:28" x14ac:dyDescent="0.2">
      <c r="A4" s="27" t="s">
        <v>19</v>
      </c>
      <c r="B4" s="27" t="s">
        <v>84</v>
      </c>
      <c r="C4" s="27" t="s">
        <v>10</v>
      </c>
      <c r="D4" s="6"/>
      <c r="E4" s="6"/>
      <c r="F4" s="6"/>
      <c r="G4" s="5"/>
      <c r="H4" s="5">
        <v>170000</v>
      </c>
      <c r="I4" s="5">
        <f>ROUNDUP(H4*105.2/103.5,-3)</f>
        <v>173000</v>
      </c>
      <c r="J4" s="5">
        <v>173000</v>
      </c>
      <c r="K4" s="5">
        <f>ROUNDUP(J4/105.2*122.3,-2)</f>
        <v>201200</v>
      </c>
      <c r="L4" s="6">
        <f>G4+K4</f>
        <v>201200</v>
      </c>
      <c r="M4" s="6"/>
      <c r="N4" s="28"/>
      <c r="O4" s="28"/>
      <c r="P4" s="28"/>
    </row>
    <row r="5" spans="1:28" s="12" customFormat="1" x14ac:dyDescent="0.2">
      <c r="A5" s="26" t="s">
        <v>15</v>
      </c>
      <c r="B5" s="26" t="s">
        <v>45</v>
      </c>
      <c r="C5" s="26" t="s">
        <v>10</v>
      </c>
      <c r="D5" s="11">
        <v>106230576</v>
      </c>
      <c r="E5" s="11">
        <f>ROUNDUP(D5*110.4/108,-3)</f>
        <v>108592000</v>
      </c>
      <c r="F5" s="11">
        <v>108726444</v>
      </c>
      <c r="G5" s="5">
        <f>ROUNDUP(F5/110.4*124,-2)</f>
        <v>122120300</v>
      </c>
      <c r="H5" s="11">
        <v>45810402</v>
      </c>
      <c r="I5" s="11">
        <f>ROUNDUP(H5*105.2/103.5,-3)</f>
        <v>46563000</v>
      </c>
      <c r="J5" s="39">
        <v>36630000</v>
      </c>
      <c r="K5" s="5">
        <f>ROUNDUP(J5/115.1*122.3,-2)</f>
        <v>38921400</v>
      </c>
      <c r="L5" s="6">
        <f t="shared" ref="L5:L44" si="0">G5+K5</f>
        <v>161041700</v>
      </c>
      <c r="M5" s="6" t="s">
        <v>32</v>
      </c>
      <c r="N5" s="19">
        <v>43115</v>
      </c>
      <c r="O5" s="19" t="s">
        <v>54</v>
      </c>
      <c r="P5" s="19">
        <v>44838</v>
      </c>
    </row>
    <row r="6" spans="1:28" s="32" customFormat="1" x14ac:dyDescent="0.2">
      <c r="A6" s="26" t="s">
        <v>17</v>
      </c>
      <c r="B6" s="26" t="s">
        <v>85</v>
      </c>
      <c r="C6" s="26" t="s">
        <v>10</v>
      </c>
      <c r="D6" s="5">
        <v>0</v>
      </c>
      <c r="E6" s="5"/>
      <c r="F6" s="5"/>
      <c r="G6" s="5"/>
      <c r="H6" s="5">
        <v>0</v>
      </c>
      <c r="I6" s="5"/>
      <c r="J6" s="5"/>
      <c r="K6" s="5"/>
      <c r="L6" s="6"/>
      <c r="M6" s="6"/>
      <c r="N6" s="26"/>
      <c r="O6" s="26"/>
      <c r="P6" s="25"/>
    </row>
    <row r="7" spans="1:28" s="12" customFormat="1" x14ac:dyDescent="0.2">
      <c r="A7" s="26" t="s">
        <v>28</v>
      </c>
      <c r="B7" s="26" t="s">
        <v>56</v>
      </c>
      <c r="C7" s="26" t="s">
        <v>55</v>
      </c>
      <c r="D7" s="11">
        <v>593939</v>
      </c>
      <c r="E7" s="11">
        <f>ROUNDUP(D7*110.4/108,-3)</f>
        <v>608000</v>
      </c>
      <c r="F7" s="11">
        <v>608000</v>
      </c>
      <c r="G7" s="5">
        <f t="shared" ref="G7:G41" si="1">ROUNDUP(F7/110.4*124,-2)</f>
        <v>682900</v>
      </c>
      <c r="H7" s="11">
        <v>8990703</v>
      </c>
      <c r="I7" s="11">
        <f>ROUNDUP(H7*105.2/103.5,-3)</f>
        <v>9139000</v>
      </c>
      <c r="J7" s="39">
        <v>9935000</v>
      </c>
      <c r="K7" s="5">
        <f t="shared" ref="K7:K34" si="2">ROUNDUP(J7/115.1*122.3,-2)</f>
        <v>10556500</v>
      </c>
      <c r="L7" s="6">
        <f t="shared" si="0"/>
        <v>11239400</v>
      </c>
      <c r="M7" s="10"/>
      <c r="N7" s="19"/>
      <c r="O7" s="19" t="s">
        <v>57</v>
      </c>
      <c r="P7" s="19">
        <v>44839</v>
      </c>
    </row>
    <row r="8" spans="1:28" s="32" customFormat="1" x14ac:dyDescent="0.2">
      <c r="A8" s="26"/>
      <c r="B8" s="26"/>
      <c r="C8" s="26"/>
      <c r="D8" s="5">
        <v>0</v>
      </c>
      <c r="E8" s="5"/>
      <c r="F8" s="5"/>
      <c r="G8" s="5"/>
      <c r="H8" s="5">
        <v>0</v>
      </c>
      <c r="I8" s="5"/>
      <c r="J8" s="5"/>
      <c r="K8" s="5"/>
      <c r="L8" s="6"/>
      <c r="M8" s="6"/>
      <c r="N8" s="19"/>
      <c r="O8" s="19"/>
      <c r="P8" s="19"/>
    </row>
    <row r="9" spans="1:28" s="32" customFormat="1" x14ac:dyDescent="0.2">
      <c r="A9" s="3" t="s">
        <v>1</v>
      </c>
      <c r="B9" s="26"/>
      <c r="D9" s="5">
        <v>0</v>
      </c>
      <c r="E9" s="5"/>
      <c r="F9" s="5"/>
      <c r="G9" s="5"/>
      <c r="H9" s="5">
        <v>0</v>
      </c>
      <c r="I9" s="5"/>
      <c r="J9" s="5"/>
      <c r="K9" s="5"/>
      <c r="L9" s="6"/>
      <c r="M9" s="6"/>
      <c r="N9" s="26"/>
      <c r="O9" s="26"/>
      <c r="P9" s="26"/>
    </row>
    <row r="10" spans="1:28" s="32" customFormat="1" x14ac:dyDescent="0.2">
      <c r="A10" s="26" t="s">
        <v>58</v>
      </c>
      <c r="B10" s="26" t="s">
        <v>46</v>
      </c>
      <c r="C10" s="26" t="s">
        <v>0</v>
      </c>
      <c r="D10" s="5">
        <v>29940249</v>
      </c>
      <c r="E10" s="5">
        <f>ROUNDUP(D10*110.4/108,-3)</f>
        <v>30606000</v>
      </c>
      <c r="F10" s="5">
        <v>31654956</v>
      </c>
      <c r="G10" s="5">
        <f t="shared" si="1"/>
        <v>35554500</v>
      </c>
      <c r="H10" s="5">
        <v>5786412</v>
      </c>
      <c r="I10" s="5">
        <f>ROUNDUP(H10*105.2/103.5,-3)</f>
        <v>5882000</v>
      </c>
      <c r="J10" s="39">
        <v>5355000</v>
      </c>
      <c r="K10" s="5">
        <f t="shared" si="2"/>
        <v>5690000</v>
      </c>
      <c r="L10" s="6">
        <f t="shared" si="0"/>
        <v>41244500</v>
      </c>
      <c r="M10" s="15" t="s">
        <v>62</v>
      </c>
      <c r="N10" s="19">
        <v>43115</v>
      </c>
      <c r="O10" s="19" t="s">
        <v>63</v>
      </c>
      <c r="P10" s="19">
        <v>44781</v>
      </c>
      <c r="Q10" s="50" t="s">
        <v>90</v>
      </c>
      <c r="R10" s="18"/>
    </row>
    <row r="11" spans="1:28" s="32" customFormat="1" x14ac:dyDescent="0.2">
      <c r="A11" s="26" t="s">
        <v>11</v>
      </c>
      <c r="B11" s="26"/>
      <c r="C11" s="26"/>
      <c r="D11" s="5">
        <v>0</v>
      </c>
      <c r="E11" s="5"/>
      <c r="F11" s="5"/>
      <c r="G11" s="5"/>
      <c r="H11" s="5">
        <v>0</v>
      </c>
      <c r="I11" s="5"/>
      <c r="J11" s="5"/>
      <c r="K11" s="5"/>
      <c r="L11" s="6"/>
      <c r="M11" s="6"/>
      <c r="N11" s="19"/>
      <c r="O11" s="19"/>
      <c r="P11" s="26"/>
      <c r="R11" s="18"/>
    </row>
    <row r="12" spans="1:28" x14ac:dyDescent="0.2">
      <c r="A12" s="27" t="s">
        <v>12</v>
      </c>
      <c r="B12" s="27"/>
      <c r="C12" s="27"/>
      <c r="D12" s="6">
        <v>0</v>
      </c>
      <c r="E12" s="5"/>
      <c r="F12" s="6"/>
      <c r="G12" s="5"/>
      <c r="H12" s="5">
        <v>0</v>
      </c>
      <c r="I12" s="5"/>
      <c r="J12" s="5"/>
      <c r="K12" s="5"/>
      <c r="L12" s="6"/>
      <c r="M12" s="6"/>
      <c r="N12" s="28"/>
      <c r="O12" s="28"/>
      <c r="P12" s="27"/>
    </row>
    <row r="13" spans="1:28" x14ac:dyDescent="0.2">
      <c r="A13" s="27" t="s">
        <v>14</v>
      </c>
      <c r="B13" s="27"/>
      <c r="C13" s="27"/>
      <c r="D13" s="6">
        <v>0</v>
      </c>
      <c r="E13" s="5"/>
      <c r="F13" s="6"/>
      <c r="G13" s="5"/>
      <c r="H13" s="5">
        <v>0</v>
      </c>
      <c r="I13" s="5"/>
      <c r="J13" s="5"/>
      <c r="K13" s="5"/>
      <c r="L13" s="6"/>
      <c r="M13" s="6"/>
      <c r="N13" s="28"/>
      <c r="O13" s="28"/>
      <c r="P13" s="27"/>
    </row>
    <row r="14" spans="1:28" x14ac:dyDescent="0.2">
      <c r="A14" s="27" t="s">
        <v>13</v>
      </c>
      <c r="B14" s="27"/>
      <c r="C14" s="27"/>
      <c r="D14" s="6">
        <v>0</v>
      </c>
      <c r="E14" s="5"/>
      <c r="F14" s="6"/>
      <c r="G14" s="5"/>
      <c r="H14" s="5">
        <v>0</v>
      </c>
      <c r="I14" s="5"/>
      <c r="J14" s="5"/>
      <c r="K14" s="5"/>
      <c r="L14" s="6"/>
      <c r="M14" s="6"/>
      <c r="N14" s="28"/>
      <c r="O14" s="28"/>
      <c r="P14" s="27"/>
    </row>
    <row r="15" spans="1:28" x14ac:dyDescent="0.2">
      <c r="A15" s="27" t="s">
        <v>21</v>
      </c>
      <c r="B15" s="27"/>
      <c r="C15" s="27"/>
      <c r="D15" s="6">
        <v>0</v>
      </c>
      <c r="E15" s="5"/>
      <c r="F15" s="6"/>
      <c r="G15" s="5"/>
      <c r="H15" s="5">
        <v>0</v>
      </c>
      <c r="I15" s="5"/>
      <c r="J15" s="5"/>
      <c r="K15" s="5"/>
      <c r="L15" s="6"/>
      <c r="M15" s="6"/>
      <c r="N15" s="28"/>
      <c r="O15" s="28"/>
      <c r="P15" s="27"/>
    </row>
    <row r="16" spans="1:28" x14ac:dyDescent="0.2">
      <c r="A16" s="27"/>
      <c r="B16" s="27"/>
      <c r="C16" s="27"/>
      <c r="D16" s="6">
        <v>0</v>
      </c>
      <c r="E16" s="5"/>
      <c r="F16" s="6"/>
      <c r="G16" s="5"/>
      <c r="H16" s="5">
        <v>0</v>
      </c>
      <c r="I16" s="5"/>
      <c r="J16" s="5"/>
      <c r="K16" s="5"/>
      <c r="L16" s="6"/>
      <c r="M16" s="6"/>
      <c r="N16" s="28"/>
      <c r="O16" s="28"/>
      <c r="P16" s="27"/>
    </row>
    <row r="17" spans="1:18" x14ac:dyDescent="0.2">
      <c r="A17" s="4" t="s">
        <v>2</v>
      </c>
      <c r="B17" s="27"/>
      <c r="D17" s="6">
        <v>0</v>
      </c>
      <c r="E17" s="5"/>
      <c r="F17" s="6"/>
      <c r="G17" s="5"/>
      <c r="H17" s="5">
        <v>0</v>
      </c>
      <c r="I17" s="5"/>
      <c r="J17" s="5"/>
      <c r="K17" s="5"/>
      <c r="L17" s="6"/>
      <c r="M17" s="6"/>
      <c r="N17" s="27"/>
      <c r="O17" s="4"/>
      <c r="P17" s="27"/>
    </row>
    <row r="18" spans="1:18" s="12" customFormat="1" x14ac:dyDescent="0.2">
      <c r="A18" s="26" t="s">
        <v>6</v>
      </c>
      <c r="B18" s="26" t="s">
        <v>47</v>
      </c>
      <c r="C18" s="26" t="s">
        <v>0</v>
      </c>
      <c r="D18" s="11">
        <v>52000000</v>
      </c>
      <c r="E18" s="11">
        <f>ROUNDUP(D18*110.4/108,-3)</f>
        <v>53156000</v>
      </c>
      <c r="F18" s="11">
        <v>53174722</v>
      </c>
      <c r="G18" s="5">
        <f t="shared" si="1"/>
        <v>59725300</v>
      </c>
      <c r="H18" s="11">
        <v>6431284</v>
      </c>
      <c r="I18" s="11">
        <f>ROUNDUP(H18*105.2/103.5,-3)</f>
        <v>6537000</v>
      </c>
      <c r="J18" s="39">
        <v>7270000</v>
      </c>
      <c r="K18" s="5">
        <f t="shared" si="2"/>
        <v>7724800</v>
      </c>
      <c r="L18" s="6">
        <f t="shared" si="0"/>
        <v>67450100</v>
      </c>
      <c r="M18" s="6" t="s">
        <v>48</v>
      </c>
      <c r="N18" s="19">
        <v>44389</v>
      </c>
      <c r="O18" s="19" t="s">
        <v>51</v>
      </c>
      <c r="P18" s="19">
        <v>44838</v>
      </c>
    </row>
    <row r="19" spans="1:18" x14ac:dyDescent="0.2">
      <c r="A19" s="27" t="s">
        <v>9</v>
      </c>
      <c r="B19" s="27"/>
      <c r="C19" s="27" t="s">
        <v>0</v>
      </c>
      <c r="D19" s="6">
        <v>0</v>
      </c>
      <c r="E19" s="5"/>
      <c r="F19" s="6"/>
      <c r="G19" s="5"/>
      <c r="H19" s="5">
        <v>0</v>
      </c>
      <c r="I19" s="5"/>
      <c r="J19" s="5"/>
      <c r="K19" s="5"/>
      <c r="L19" s="6"/>
      <c r="M19" s="6"/>
      <c r="N19" s="27"/>
      <c r="O19" s="4"/>
      <c r="P19" s="27"/>
    </row>
    <row r="20" spans="1:18" x14ac:dyDescent="0.2">
      <c r="A20" s="27"/>
      <c r="B20" s="27"/>
      <c r="C20" s="27"/>
      <c r="D20" s="6">
        <v>0</v>
      </c>
      <c r="E20" s="5"/>
      <c r="F20" s="6"/>
      <c r="G20" s="5"/>
      <c r="H20" s="5">
        <v>0</v>
      </c>
      <c r="I20" s="5"/>
      <c r="J20" s="5"/>
      <c r="K20" s="5"/>
      <c r="L20" s="6"/>
      <c r="M20" s="6"/>
      <c r="N20" s="27"/>
      <c r="O20" s="4"/>
      <c r="P20" s="27"/>
    </row>
    <row r="21" spans="1:18" x14ac:dyDescent="0.2">
      <c r="A21" s="4" t="s">
        <v>3</v>
      </c>
      <c r="B21" s="27"/>
      <c r="D21" s="6">
        <v>0</v>
      </c>
      <c r="E21" s="5"/>
      <c r="F21" s="6"/>
      <c r="G21" s="5"/>
      <c r="H21" s="5">
        <v>0</v>
      </c>
      <c r="I21" s="5"/>
      <c r="J21" s="5"/>
      <c r="K21" s="5"/>
      <c r="L21" s="6"/>
      <c r="M21" s="6"/>
      <c r="N21" s="27"/>
      <c r="O21" s="4"/>
      <c r="P21" s="27"/>
    </row>
    <row r="22" spans="1:18" s="14" customFormat="1" ht="38.25" x14ac:dyDescent="0.2">
      <c r="A22" s="42" t="s">
        <v>34</v>
      </c>
      <c r="B22" s="42" t="s">
        <v>39</v>
      </c>
      <c r="C22" s="43" t="s">
        <v>0</v>
      </c>
      <c r="D22" s="13">
        <v>10488478</v>
      </c>
      <c r="E22" s="13">
        <f>ROUNDUP(D22*110.4/108,-3)</f>
        <v>10722000</v>
      </c>
      <c r="F22" s="13">
        <v>9036775</v>
      </c>
      <c r="G22" s="44">
        <v>25010000</v>
      </c>
      <c r="H22" s="13">
        <v>6772837</v>
      </c>
      <c r="I22" s="13">
        <f>ROUNDUP(H22*105.2/103.5,-3)</f>
        <v>6885000</v>
      </c>
      <c r="J22" s="40">
        <v>7850000</v>
      </c>
      <c r="K22" s="44">
        <f t="shared" si="2"/>
        <v>8341100</v>
      </c>
      <c r="L22" s="15">
        <f t="shared" si="0"/>
        <v>33351100</v>
      </c>
      <c r="M22" s="15" t="s">
        <v>35</v>
      </c>
      <c r="N22" s="16">
        <v>43115</v>
      </c>
      <c r="O22" s="16" t="s">
        <v>52</v>
      </c>
      <c r="P22" s="16">
        <v>44782</v>
      </c>
      <c r="R22" s="17"/>
    </row>
    <row r="23" spans="1:18" s="32" customFormat="1" x14ac:dyDescent="0.2">
      <c r="A23" s="26"/>
      <c r="B23" s="26"/>
      <c r="C23" s="26"/>
      <c r="D23" s="5"/>
      <c r="E23" s="5"/>
      <c r="F23" s="5"/>
      <c r="G23" s="5"/>
      <c r="H23" s="5"/>
      <c r="I23" s="5"/>
      <c r="J23" s="5"/>
      <c r="K23" s="5"/>
      <c r="L23" s="6"/>
      <c r="M23" s="6"/>
      <c r="N23" s="26"/>
      <c r="O23" s="3"/>
      <c r="P23" s="26"/>
    </row>
    <row r="24" spans="1:18" s="32" customFormat="1" x14ac:dyDescent="0.2">
      <c r="A24" s="3" t="s">
        <v>4</v>
      </c>
      <c r="B24" s="26"/>
      <c r="D24" s="5">
        <v>0</v>
      </c>
      <c r="E24" s="5"/>
      <c r="F24" s="5"/>
      <c r="G24" s="5"/>
      <c r="H24" s="5">
        <v>0</v>
      </c>
      <c r="I24" s="5"/>
      <c r="J24" s="5"/>
      <c r="K24" s="5"/>
      <c r="L24" s="6"/>
      <c r="M24" s="6"/>
      <c r="N24" s="26"/>
      <c r="O24" s="3"/>
      <c r="P24" s="26"/>
    </row>
    <row r="25" spans="1:18" s="12" customFormat="1" x14ac:dyDescent="0.2">
      <c r="A25" s="26" t="s">
        <v>7</v>
      </c>
      <c r="B25" s="26" t="s">
        <v>50</v>
      </c>
      <c r="C25" s="26" t="s">
        <v>0</v>
      </c>
      <c r="D25" s="11">
        <v>18700000</v>
      </c>
      <c r="E25" s="11">
        <f>ROUNDUP(D25*110.4/108,-3)</f>
        <v>19116000</v>
      </c>
      <c r="F25" s="11">
        <v>19116000</v>
      </c>
      <c r="G25" s="5">
        <f t="shared" si="1"/>
        <v>21470900</v>
      </c>
      <c r="H25" s="11">
        <v>3424381</v>
      </c>
      <c r="I25" s="11">
        <f>ROUNDUP(H25*105.2/103.5,-3)</f>
        <v>3481000</v>
      </c>
      <c r="J25" s="39">
        <v>3235000</v>
      </c>
      <c r="K25" s="5">
        <f t="shared" si="2"/>
        <v>3437400</v>
      </c>
      <c r="L25" s="6">
        <f t="shared" si="0"/>
        <v>24908300</v>
      </c>
      <c r="M25" s="6" t="s">
        <v>49</v>
      </c>
      <c r="N25" s="19">
        <v>44466</v>
      </c>
      <c r="O25" s="16" t="s">
        <v>53</v>
      </c>
      <c r="P25" s="19">
        <v>44782</v>
      </c>
    </row>
    <row r="26" spans="1:18" s="32" customFormat="1" x14ac:dyDescent="0.2">
      <c r="A26" s="26"/>
      <c r="B26" s="26"/>
      <c r="C26" s="26"/>
      <c r="D26" s="5">
        <v>0</v>
      </c>
      <c r="E26" s="5"/>
      <c r="F26" s="5"/>
      <c r="G26" s="5"/>
      <c r="H26" s="5">
        <v>0</v>
      </c>
      <c r="I26" s="5"/>
      <c r="J26" s="5"/>
      <c r="K26" s="5"/>
      <c r="L26" s="6"/>
      <c r="M26" s="6"/>
      <c r="N26" s="26"/>
      <c r="O26" s="3"/>
      <c r="P26" s="26"/>
    </row>
    <row r="27" spans="1:18" s="32" customFormat="1" x14ac:dyDescent="0.2">
      <c r="A27" s="3" t="s">
        <v>5</v>
      </c>
      <c r="B27" s="26"/>
      <c r="D27" s="5">
        <v>0</v>
      </c>
      <c r="E27" s="5"/>
      <c r="F27" s="5"/>
      <c r="G27" s="5"/>
      <c r="H27" s="5">
        <v>0</v>
      </c>
      <c r="I27" s="5"/>
      <c r="J27" s="5"/>
      <c r="K27" s="5"/>
      <c r="L27" s="6"/>
      <c r="M27" s="6"/>
      <c r="N27" s="26"/>
      <c r="O27" s="3"/>
      <c r="P27" s="26"/>
    </row>
    <row r="28" spans="1:18" s="12" customFormat="1" x14ac:dyDescent="0.2">
      <c r="A28" s="26" t="s">
        <v>8</v>
      </c>
      <c r="B28" s="26" t="s">
        <v>40</v>
      </c>
      <c r="C28" s="26" t="s">
        <v>0</v>
      </c>
      <c r="D28" s="11">
        <v>12540497</v>
      </c>
      <c r="E28" s="11">
        <f>ROUNDUP(D28*110.4/108,-3)</f>
        <v>12820000</v>
      </c>
      <c r="F28" s="11">
        <v>12820000</v>
      </c>
      <c r="G28" s="5">
        <f t="shared" si="1"/>
        <v>14399300</v>
      </c>
      <c r="H28" s="11">
        <v>10109497</v>
      </c>
      <c r="I28" s="11">
        <f>ROUNDUP(H28*105.2/103.5,-3)</f>
        <v>10276000</v>
      </c>
      <c r="J28" s="39">
        <v>13060000</v>
      </c>
      <c r="K28" s="5">
        <f>ROUNDUP(J28/115.1*122.3,-2)-8750000</f>
        <v>5127000</v>
      </c>
      <c r="L28" s="6">
        <f t="shared" si="0"/>
        <v>19526300</v>
      </c>
      <c r="M28" s="15" t="s">
        <v>41</v>
      </c>
      <c r="N28" s="19">
        <v>43115</v>
      </c>
      <c r="O28" s="16" t="s">
        <v>60</v>
      </c>
      <c r="P28" s="19">
        <v>44781</v>
      </c>
    </row>
    <row r="29" spans="1:18" s="12" customFormat="1" x14ac:dyDescent="0.2">
      <c r="A29" s="26" t="s">
        <v>42</v>
      </c>
      <c r="B29" s="26" t="s">
        <v>43</v>
      </c>
      <c r="C29" s="26" t="s">
        <v>0</v>
      </c>
      <c r="D29" s="11">
        <v>5835550</v>
      </c>
      <c r="E29" s="11">
        <f>ROUNDUP(D29*110.4/108,-3)</f>
        <v>5966000</v>
      </c>
      <c r="F29" s="11">
        <v>5966000</v>
      </c>
      <c r="G29" s="5">
        <f t="shared" si="1"/>
        <v>6701000</v>
      </c>
      <c r="H29" s="11">
        <v>1767637</v>
      </c>
      <c r="I29" s="11">
        <f>ROUNDUP(H29*105.2/103.5,-3)</f>
        <v>1797000</v>
      </c>
      <c r="J29" s="39">
        <v>1430000</v>
      </c>
      <c r="K29" s="5">
        <f>ROUNDUP(J29/115.1*122.3,-2)-245000</f>
        <v>1274500</v>
      </c>
      <c r="L29" s="6">
        <f t="shared" si="0"/>
        <v>7975500</v>
      </c>
      <c r="M29" s="15" t="s">
        <v>44</v>
      </c>
      <c r="N29" s="19">
        <v>43115</v>
      </c>
      <c r="O29" s="16" t="s">
        <v>59</v>
      </c>
      <c r="P29" s="19">
        <v>44782</v>
      </c>
    </row>
    <row r="30" spans="1:18" x14ac:dyDescent="0.2">
      <c r="A30" s="27"/>
      <c r="B30" s="27"/>
      <c r="C30" s="27"/>
      <c r="D30" s="6">
        <v>0</v>
      </c>
      <c r="E30" s="6"/>
      <c r="F30" s="6"/>
      <c r="G30" s="5"/>
      <c r="H30" s="5">
        <v>0</v>
      </c>
      <c r="I30" s="5"/>
      <c r="J30" s="5"/>
      <c r="K30" s="5"/>
      <c r="L30" s="6"/>
      <c r="M30" s="6"/>
      <c r="N30" s="4"/>
      <c r="O30" s="4"/>
      <c r="P30" s="27"/>
    </row>
    <row r="31" spans="1:18" x14ac:dyDescent="0.2">
      <c r="A31" s="27"/>
      <c r="B31" s="27"/>
      <c r="C31" s="27"/>
      <c r="D31" s="6">
        <v>0</v>
      </c>
      <c r="E31" s="6"/>
      <c r="F31" s="6"/>
      <c r="G31" s="5"/>
      <c r="H31" s="5">
        <v>0</v>
      </c>
      <c r="I31" s="5"/>
      <c r="J31" s="5"/>
      <c r="K31" s="5"/>
      <c r="L31" s="6"/>
      <c r="M31" s="6"/>
      <c r="N31" s="28"/>
      <c r="O31" s="28"/>
      <c r="P31" s="28"/>
    </row>
    <row r="32" spans="1:18" x14ac:dyDescent="0.2">
      <c r="A32" s="27"/>
      <c r="B32" s="27"/>
      <c r="C32" s="27"/>
      <c r="D32" s="6">
        <v>0</v>
      </c>
      <c r="E32" s="6"/>
      <c r="F32" s="6"/>
      <c r="G32" s="5"/>
      <c r="H32" s="5">
        <v>0</v>
      </c>
      <c r="I32" s="5"/>
      <c r="J32" s="5"/>
      <c r="K32" s="5"/>
      <c r="L32" s="6"/>
      <c r="M32" s="6"/>
      <c r="N32" s="28"/>
      <c r="O32" s="28"/>
      <c r="P32" s="28"/>
    </row>
    <row r="33" spans="1:18" s="32" customFormat="1" x14ac:dyDescent="0.2">
      <c r="A33" s="3" t="s">
        <v>30</v>
      </c>
      <c r="B33" s="26"/>
      <c r="D33" s="6">
        <v>0</v>
      </c>
      <c r="E33" s="6"/>
      <c r="F33" s="6"/>
      <c r="G33" s="5"/>
      <c r="H33" s="5">
        <v>0</v>
      </c>
      <c r="I33" s="5"/>
      <c r="J33" s="5"/>
      <c r="K33" s="5"/>
      <c r="L33" s="6"/>
      <c r="M33" s="6"/>
      <c r="N33" s="19"/>
      <c r="O33" s="19"/>
      <c r="P33" s="19"/>
    </row>
    <row r="34" spans="1:18" s="32" customFormat="1" x14ac:dyDescent="0.2">
      <c r="A34" s="26" t="s">
        <v>16</v>
      </c>
      <c r="B34" s="26" t="s">
        <v>89</v>
      </c>
      <c r="C34" s="26" t="s">
        <v>0</v>
      </c>
      <c r="D34" s="6">
        <v>488000</v>
      </c>
      <c r="E34" s="6">
        <f>ROUNDUP(D34*110.4/108,-3)</f>
        <v>499000</v>
      </c>
      <c r="F34" s="6">
        <v>499000</v>
      </c>
      <c r="G34" s="5">
        <f t="shared" si="1"/>
        <v>560500</v>
      </c>
      <c r="H34" s="5">
        <v>1321000</v>
      </c>
      <c r="I34" s="5">
        <f>ROUNDUP(H34*105.2/103.5,-3)</f>
        <v>1343000</v>
      </c>
      <c r="J34" s="39">
        <v>1120000</v>
      </c>
      <c r="K34" s="5">
        <f t="shared" si="2"/>
        <v>1190100</v>
      </c>
      <c r="L34" s="6">
        <f t="shared" si="0"/>
        <v>1750600</v>
      </c>
      <c r="M34" s="6"/>
      <c r="N34" s="19"/>
      <c r="O34" s="16" t="s">
        <v>61</v>
      </c>
      <c r="P34" s="28">
        <v>44838</v>
      </c>
    </row>
    <row r="35" spans="1:18" s="32" customFormat="1" x14ac:dyDescent="0.2">
      <c r="A35" s="26"/>
      <c r="B35" s="26"/>
      <c r="C35" s="26"/>
      <c r="D35" s="6">
        <v>0</v>
      </c>
      <c r="E35" s="6"/>
      <c r="F35" s="6"/>
      <c r="G35" s="5"/>
      <c r="H35" s="5">
        <v>0</v>
      </c>
      <c r="I35" s="5"/>
      <c r="J35" s="5"/>
      <c r="K35" s="5"/>
      <c r="L35" s="6"/>
      <c r="M35" s="6"/>
      <c r="N35" s="19"/>
      <c r="O35" s="19"/>
      <c r="P35" s="28"/>
    </row>
    <row r="36" spans="1:18" s="32" customFormat="1" x14ac:dyDescent="0.2">
      <c r="A36" s="26"/>
      <c r="B36" s="26"/>
      <c r="C36" s="26"/>
      <c r="D36" s="6">
        <v>0</v>
      </c>
      <c r="E36" s="6"/>
      <c r="F36" s="6"/>
      <c r="G36" s="5"/>
      <c r="H36" s="5">
        <v>0</v>
      </c>
      <c r="I36" s="5"/>
      <c r="J36" s="5"/>
      <c r="K36" s="5"/>
      <c r="L36" s="6"/>
      <c r="M36" s="6"/>
      <c r="N36" s="19"/>
      <c r="O36" s="19"/>
      <c r="P36" s="28"/>
    </row>
    <row r="37" spans="1:18" s="32" customFormat="1" x14ac:dyDescent="0.2">
      <c r="A37" s="3" t="s">
        <v>22</v>
      </c>
      <c r="B37" s="26"/>
      <c r="D37" s="6">
        <v>0</v>
      </c>
      <c r="E37" s="6"/>
      <c r="F37" s="6"/>
      <c r="G37" s="5"/>
      <c r="H37" s="5">
        <v>0</v>
      </c>
      <c r="I37" s="5"/>
      <c r="J37" s="5"/>
      <c r="K37" s="5"/>
      <c r="L37" s="6"/>
      <c r="M37" s="6"/>
      <c r="N37" s="19"/>
      <c r="O37" s="19"/>
      <c r="P37" s="19"/>
    </row>
    <row r="38" spans="1:18" s="32" customFormat="1" x14ac:dyDescent="0.2">
      <c r="A38" s="26" t="s">
        <v>23</v>
      </c>
      <c r="B38" s="26" t="s">
        <v>86</v>
      </c>
      <c r="C38" s="26" t="s">
        <v>10</v>
      </c>
      <c r="D38" s="6">
        <v>1472000</v>
      </c>
      <c r="E38" s="6">
        <f>ROUNDUP(D38*110.4/108,-3)</f>
        <v>1505000</v>
      </c>
      <c r="F38" s="6">
        <v>1505000</v>
      </c>
      <c r="G38" s="5">
        <f t="shared" si="1"/>
        <v>1690400</v>
      </c>
      <c r="H38" s="5">
        <v>108000</v>
      </c>
      <c r="I38" s="5">
        <f>ROUNDUP(H38*105.2/103.5,-3)</f>
        <v>110000</v>
      </c>
      <c r="J38" s="5">
        <v>110000</v>
      </c>
      <c r="K38" s="5">
        <f t="shared" ref="K38:K41" si="3">ROUNDUP(J38/105.2*122.3,-2)</f>
        <v>127900</v>
      </c>
      <c r="L38" s="6">
        <f t="shared" si="0"/>
        <v>1818300</v>
      </c>
      <c r="M38" s="6"/>
      <c r="N38" s="19"/>
      <c r="O38" s="19"/>
      <c r="P38" s="28"/>
    </row>
    <row r="39" spans="1:18" s="32" customFormat="1" x14ac:dyDescent="0.2">
      <c r="A39" s="26" t="s">
        <v>24</v>
      </c>
      <c r="B39" s="26" t="s">
        <v>86</v>
      </c>
      <c r="C39" s="26" t="s">
        <v>10</v>
      </c>
      <c r="D39" s="6">
        <v>32000</v>
      </c>
      <c r="E39" s="6">
        <f>ROUNDUP(D39*110.4/108,-3)</f>
        <v>33000</v>
      </c>
      <c r="F39" s="6">
        <v>33000</v>
      </c>
      <c r="G39" s="5">
        <f t="shared" si="1"/>
        <v>37100</v>
      </c>
      <c r="H39" s="5">
        <v>0</v>
      </c>
      <c r="I39" s="5"/>
      <c r="J39" s="5"/>
      <c r="K39" s="5"/>
      <c r="L39" s="6">
        <f t="shared" si="0"/>
        <v>37100</v>
      </c>
      <c r="M39" s="6"/>
      <c r="N39" s="19"/>
      <c r="O39" s="19"/>
      <c r="P39" s="28"/>
    </row>
    <row r="40" spans="1:18" s="32" customFormat="1" x14ac:dyDescent="0.2">
      <c r="A40" s="26" t="s">
        <v>25</v>
      </c>
      <c r="B40" s="26" t="s">
        <v>86</v>
      </c>
      <c r="C40" s="26" t="s">
        <v>10</v>
      </c>
      <c r="D40" s="6">
        <v>1254000</v>
      </c>
      <c r="E40" s="6">
        <f>ROUNDUP(D40*110.4/108,-3)</f>
        <v>1282000</v>
      </c>
      <c r="F40" s="6">
        <v>1282000</v>
      </c>
      <c r="G40" s="5">
        <f t="shared" si="1"/>
        <v>1440000</v>
      </c>
      <c r="H40" s="5">
        <v>56000</v>
      </c>
      <c r="I40" s="5">
        <f>ROUNDUP(H40*105.2/103.5,-3)</f>
        <v>57000</v>
      </c>
      <c r="J40" s="5">
        <v>57000</v>
      </c>
      <c r="K40" s="5">
        <f t="shared" si="3"/>
        <v>66300</v>
      </c>
      <c r="L40" s="6">
        <f t="shared" si="0"/>
        <v>1506300</v>
      </c>
      <c r="M40" s="6"/>
      <c r="N40" s="19"/>
      <c r="O40" s="19"/>
      <c r="P40" s="28"/>
    </row>
    <row r="41" spans="1:18" s="32" customFormat="1" x14ac:dyDescent="0.2">
      <c r="A41" s="26" t="s">
        <v>26</v>
      </c>
      <c r="B41" s="26" t="s">
        <v>86</v>
      </c>
      <c r="C41" s="26" t="s">
        <v>10</v>
      </c>
      <c r="D41" s="6">
        <v>3757000</v>
      </c>
      <c r="E41" s="6">
        <f>ROUNDUP(D41*110.4/108,-3)</f>
        <v>3841000</v>
      </c>
      <c r="F41" s="6">
        <v>3841000</v>
      </c>
      <c r="G41" s="5">
        <f t="shared" si="1"/>
        <v>4314200</v>
      </c>
      <c r="H41" s="5">
        <v>326000</v>
      </c>
      <c r="I41" s="5">
        <f>ROUNDUP(H41*105.2/103.5,-3)</f>
        <v>332000</v>
      </c>
      <c r="J41" s="5">
        <v>332000</v>
      </c>
      <c r="K41" s="5">
        <f t="shared" si="3"/>
        <v>386000</v>
      </c>
      <c r="L41" s="6">
        <f t="shared" si="0"/>
        <v>4700200</v>
      </c>
      <c r="M41" s="6"/>
      <c r="N41" s="19"/>
      <c r="O41" s="19"/>
      <c r="P41" s="28"/>
    </row>
    <row r="42" spans="1:18" s="32" customFormat="1" x14ac:dyDescent="0.2">
      <c r="A42" s="26"/>
      <c r="B42" s="26"/>
      <c r="C42" s="26"/>
      <c r="D42" s="6"/>
      <c r="E42" s="6"/>
      <c r="F42" s="6"/>
      <c r="G42" s="5"/>
      <c r="H42" s="5">
        <v>0</v>
      </c>
      <c r="I42" s="5"/>
      <c r="J42" s="5"/>
      <c r="K42" s="5"/>
      <c r="L42" s="6"/>
      <c r="M42" s="6"/>
      <c r="N42" s="19"/>
      <c r="O42" s="19"/>
      <c r="P42" s="28"/>
    </row>
    <row r="43" spans="1:18" s="32" customFormat="1" x14ac:dyDescent="0.2">
      <c r="A43" s="3" t="s">
        <v>27</v>
      </c>
      <c r="B43" s="26"/>
      <c r="D43" s="6"/>
      <c r="E43" s="6"/>
      <c r="F43" s="6"/>
      <c r="G43" s="5"/>
      <c r="H43" s="5">
        <v>0</v>
      </c>
      <c r="I43" s="5"/>
      <c r="J43" s="5"/>
      <c r="K43" s="5"/>
      <c r="L43" s="6"/>
      <c r="M43" s="6"/>
      <c r="N43" s="19"/>
      <c r="O43" s="19"/>
      <c r="P43" s="28"/>
    </row>
    <row r="44" spans="1:18" s="32" customFormat="1" x14ac:dyDescent="0.2">
      <c r="A44" s="26" t="s">
        <v>88</v>
      </c>
      <c r="B44" s="26" t="s">
        <v>87</v>
      </c>
      <c r="C44" s="26" t="s">
        <v>29</v>
      </c>
      <c r="D44" s="6"/>
      <c r="E44" s="6"/>
      <c r="F44" s="6"/>
      <c r="G44" s="5"/>
      <c r="H44" s="5">
        <v>2976000</v>
      </c>
      <c r="I44" s="5">
        <f>ROUNDUP(H44*105.2/103.5,-3)</f>
        <v>3025000</v>
      </c>
      <c r="J44" s="5">
        <v>3478500</v>
      </c>
      <c r="K44" s="5">
        <f t="shared" ref="K44" si="4">ROUNDUP(J44/115.1*122.3,-2)</f>
        <v>3696100</v>
      </c>
      <c r="L44" s="6">
        <f t="shared" si="0"/>
        <v>3696100</v>
      </c>
      <c r="M44" s="6"/>
      <c r="N44" s="19"/>
      <c r="O44" s="19"/>
      <c r="P44" s="28">
        <v>44838</v>
      </c>
      <c r="R44" s="18" t="s">
        <v>64</v>
      </c>
    </row>
    <row r="45" spans="1:18" ht="13.5" thickBot="1" x14ac:dyDescent="0.25">
      <c r="A45" s="1" t="s">
        <v>20</v>
      </c>
      <c r="B45" s="2"/>
      <c r="C45" s="2"/>
      <c r="D45" s="7">
        <v>243332289</v>
      </c>
      <c r="E45" s="7">
        <f>SUM(E5:E44)</f>
        <v>248746000</v>
      </c>
      <c r="F45" s="7">
        <f>SUM(F4:F44)</f>
        <v>248262897</v>
      </c>
      <c r="G45" s="45">
        <f>SUM(G4:G44)</f>
        <v>293706400</v>
      </c>
      <c r="H45" s="45">
        <v>94050153</v>
      </c>
      <c r="I45" s="45">
        <f>SUM(I4:I44)</f>
        <v>95600000</v>
      </c>
      <c r="J45" s="46">
        <f>SUM(J4:J44)</f>
        <v>90035500</v>
      </c>
      <c r="K45" s="47">
        <f>SUM(K4:K44)</f>
        <v>86740300</v>
      </c>
      <c r="L45" s="8">
        <f>SUM(L4:L44)</f>
        <v>380446700</v>
      </c>
      <c r="M45" s="9"/>
      <c r="N45" s="9"/>
      <c r="O45" s="9"/>
      <c r="P45" s="9"/>
    </row>
    <row r="46" spans="1:18" ht="13.5" thickTop="1" x14ac:dyDescent="0.2"/>
    <row r="47" spans="1:18" x14ac:dyDescent="0.2">
      <c r="N47" s="29" t="s">
        <v>18</v>
      </c>
    </row>
    <row r="48" spans="1:18" x14ac:dyDescent="0.2">
      <c r="L48" s="35"/>
      <c r="M48" s="35"/>
    </row>
  </sheetData>
  <autoFilter ref="A1:P22" xr:uid="{00000000-0001-0000-0000-000000000000}">
    <filterColumn colId="12" showButton="0"/>
    <filterColumn colId="13" showButton="0"/>
    <filterColumn colId="14" showButton="0"/>
  </autoFilter>
  <mergeCells count="1">
    <mergeCell ref="M1:P1"/>
  </mergeCells>
  <phoneticPr fontId="0" type="noConversion"/>
  <pageMargins left="0.55118110236220474" right="0.55118110236220474" top="1.3779527559055118" bottom="0.98425196850393704" header="0.51181102362204722" footer="0.70866141732283472"/>
  <pageSetup paperSize="9" scale="65" orientation="landscape" r:id="rId1"/>
  <headerFooter alignWithMargins="0">
    <oddFooter>&amp;L&amp;F&amp;C&amp;P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94BD489907145AE99729CC0ABA5E9" ma:contentTypeVersion="11" ma:contentTypeDescription="Create a new document." ma:contentTypeScope="" ma:versionID="5e425cae58dd01cfca97e91de6c4b069">
  <xsd:schema xmlns:xsd="http://www.w3.org/2001/XMLSchema" xmlns:xs="http://www.w3.org/2001/XMLSchema" xmlns:p="http://schemas.microsoft.com/office/2006/metadata/properties" xmlns:ns3="a8fda296-3420-4352-adc7-7842b3c8a280" targetNamespace="http://schemas.microsoft.com/office/2006/metadata/properties" ma:root="true" ma:fieldsID="85c948467b7b7b660b49b04afb416987" ns3:_="">
    <xsd:import namespace="a8fda296-3420-4352-adc7-7842b3c8a2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da296-3420-4352-adc7-7842b3c8a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titus xmlns="http://schemas.titus.com/TitusProperties/">
  <TitusGUID xmlns="">72ca03f3-c8c6-46a3-8fae-2c1f3d152534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E390BC-C5F2-417D-8194-65C4AE3F6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fda296-3420-4352-adc7-7842b3c8a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58A099-EA63-4591-AD3F-AEDABFB903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352B25-38D1-40F7-BE11-64DBE83E4F3E}">
  <ds:schemaRefs>
    <ds:schemaRef ds:uri="http://schemas.titus.com/TitusProperties/"/>
    <ds:schemaRef ds:uri=""/>
  </ds:schemaRefs>
</ds:datastoreItem>
</file>

<file path=customXml/itemProps4.xml><?xml version="1.0" encoding="utf-8"?>
<ds:datastoreItem xmlns:ds="http://schemas.openxmlformats.org/officeDocument/2006/customXml" ds:itemID="{C9FB7A02-1ECF-49B8-9FC6-D93593D969E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Aon Nederland bv</dc:creator>
  <cp:lastModifiedBy>Siebe van Aalderen</cp:lastModifiedBy>
  <cp:lastPrinted>2023-08-11T05:49:33Z</cp:lastPrinted>
  <dcterms:created xsi:type="dcterms:W3CDTF">2001-12-12T10:33:28Z</dcterms:created>
  <dcterms:modified xsi:type="dcterms:W3CDTF">2023-09-18T14:24:30Z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0x010100CB094BD489907145AE99729CC0ABA5E9</vt:lpwstr>
  </property>
  <property fmtid="{D5CDD505-2E9C-101B-9397-08002B2CF9AE}" pid="3" name="TitusGUID">
    <vt:lpwstr>72ca03f3-c8c6-46a3-8fae-2c1f3d152534</vt:lpwstr>
  </property>
  <property fmtid="{D5CDD505-2E9C-101B-9397-08002B2CF9AE}" pid="4" name="AonClassification">
    <vt:lpwstr>ADC_class_100</vt:lpwstr>
  </property>
</Properties>
</file>