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G:\Vertrouwelijk\TBPEC\ACC.MAN\fac\2023\Teams\AC\Wagenpark\"/>
    </mc:Choice>
  </mc:AlternateContent>
  <xr:revisionPtr revIDLastSave="0" documentId="8_{83316DE2-468D-4C6A-8B03-DD710329508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otaal" sheetId="4" r:id="rId1"/>
    <sheet name="P1 Leasetarief" sheetId="9" r:id="rId2"/>
    <sheet name="P2 Huurtarieven" sheetId="5" r:id="rId3"/>
    <sheet name="P3 Overige kosten" sheetId="6" r:id="rId4"/>
  </sheets>
  <definedNames>
    <definedName name="_xlnm._FilterDatabase" localSheetId="2" hidden="1">'P2 Huurtarieven'!$A$7:$O$17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8" i="9" l="1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AG48" i="9"/>
  <c r="AH48" i="9"/>
  <c r="AI48" i="9"/>
  <c r="AJ48" i="9"/>
  <c r="AK48" i="9"/>
  <c r="B48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B25" i="9"/>
  <c r="E36" i="9"/>
  <c r="F36" i="9"/>
  <c r="F58" i="9" s="1"/>
  <c r="G36" i="9"/>
  <c r="H36" i="9"/>
  <c r="H58" i="9" s="1"/>
  <c r="I36" i="9"/>
  <c r="I58" i="9" s="1"/>
  <c r="J36" i="9"/>
  <c r="K36" i="9"/>
  <c r="L36" i="9"/>
  <c r="L58" i="9" s="1"/>
  <c r="M36" i="9"/>
  <c r="M58" i="9" s="1"/>
  <c r="N36" i="9"/>
  <c r="N58" i="9" s="1"/>
  <c r="O36" i="9"/>
  <c r="P36" i="9"/>
  <c r="P58" i="9" s="1"/>
  <c r="Q36" i="9"/>
  <c r="Q58" i="9" s="1"/>
  <c r="R36" i="9"/>
  <c r="R58" i="9" s="1"/>
  <c r="S36" i="9"/>
  <c r="S58" i="9" s="1"/>
  <c r="T36" i="9"/>
  <c r="T58" i="9" s="1"/>
  <c r="U36" i="9"/>
  <c r="U58" i="9" s="1"/>
  <c r="V36" i="9"/>
  <c r="V58" i="9" s="1"/>
  <c r="W36" i="9"/>
  <c r="W58" i="9" s="1"/>
  <c r="X36" i="9"/>
  <c r="X58" i="9" s="1"/>
  <c r="Y36" i="9"/>
  <c r="Y58" i="9" s="1"/>
  <c r="Z36" i="9"/>
  <c r="Z58" i="9" s="1"/>
  <c r="AA36" i="9"/>
  <c r="AB36" i="9"/>
  <c r="AB58" i="9" s="1"/>
  <c r="AC36" i="9"/>
  <c r="AD36" i="9"/>
  <c r="AD58" i="9" s="1"/>
  <c r="AE36" i="9"/>
  <c r="AE58" i="9" s="1"/>
  <c r="AF36" i="9"/>
  <c r="AF58" i="9" s="1"/>
  <c r="AG36" i="9"/>
  <c r="AH36" i="9"/>
  <c r="AH58" i="9" s="1"/>
  <c r="AI36" i="9"/>
  <c r="AJ36" i="9"/>
  <c r="AJ58" i="9" s="1"/>
  <c r="AK36" i="9"/>
  <c r="B36" i="9"/>
  <c r="B58" i="9" s="1"/>
  <c r="C36" i="9"/>
  <c r="C58" i="9" s="1"/>
  <c r="D36" i="9"/>
  <c r="D58" i="9" s="1"/>
  <c r="AK58" i="9"/>
  <c r="AI58" i="9"/>
  <c r="AG58" i="9"/>
  <c r="AC58" i="9"/>
  <c r="AA58" i="9"/>
  <c r="O58" i="9"/>
  <c r="K58" i="9"/>
  <c r="J58" i="9"/>
  <c r="G58" i="9"/>
  <c r="E58" i="9"/>
  <c r="J8" i="5"/>
  <c r="B31" i="9"/>
  <c r="B21" i="9"/>
  <c r="J9" i="5"/>
  <c r="J10" i="5"/>
  <c r="J11" i="5"/>
  <c r="J12" i="5"/>
  <c r="J13" i="5"/>
  <c r="J14" i="5"/>
  <c r="J15" i="5"/>
  <c r="J16" i="5"/>
  <c r="J17" i="5"/>
  <c r="J18" i="5"/>
  <c r="C31" i="9"/>
  <c r="D31" i="9"/>
  <c r="E31" i="9"/>
  <c r="F31" i="9"/>
  <c r="G31" i="9"/>
  <c r="H31" i="9"/>
  <c r="I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J31" i="9"/>
  <c r="K31" i="9"/>
  <c r="AF31" i="9"/>
  <c r="AG31" i="9"/>
  <c r="AH31" i="9"/>
  <c r="AI31" i="9"/>
  <c r="AJ31" i="9"/>
  <c r="AK31" i="9"/>
  <c r="C21" i="9"/>
  <c r="C37" i="9" s="1"/>
  <c r="D21" i="9"/>
  <c r="E21" i="9"/>
  <c r="E35" i="9" s="1"/>
  <c r="F21" i="9"/>
  <c r="G21" i="9"/>
  <c r="G37" i="9" s="1"/>
  <c r="H21" i="9"/>
  <c r="I21" i="9"/>
  <c r="L21" i="9"/>
  <c r="L35" i="9" s="1"/>
  <c r="M21" i="9"/>
  <c r="M37" i="9" s="1"/>
  <c r="N21" i="9"/>
  <c r="O21" i="9"/>
  <c r="P21" i="9"/>
  <c r="P35" i="9" s="1"/>
  <c r="Q21" i="9"/>
  <c r="Q35" i="9" s="1"/>
  <c r="R21" i="9"/>
  <c r="R35" i="9" s="1"/>
  <c r="S21" i="9"/>
  <c r="S35" i="9" s="1"/>
  <c r="T21" i="9"/>
  <c r="T37" i="9" s="1"/>
  <c r="U21" i="9"/>
  <c r="U37" i="9" s="1"/>
  <c r="V21" i="9"/>
  <c r="W21" i="9"/>
  <c r="X21" i="9"/>
  <c r="X35" i="9" s="1"/>
  <c r="Y21" i="9"/>
  <c r="Y37" i="9" s="1"/>
  <c r="Z21" i="9"/>
  <c r="Z35" i="9" s="1"/>
  <c r="AA21" i="9"/>
  <c r="AA35" i="9" s="1"/>
  <c r="AB21" i="9"/>
  <c r="AB37" i="9" s="1"/>
  <c r="AC21" i="9"/>
  <c r="AC37" i="9" s="1"/>
  <c r="AD21" i="9"/>
  <c r="AE21" i="9"/>
  <c r="J21" i="9"/>
  <c r="J35" i="9" s="1"/>
  <c r="K21" i="9"/>
  <c r="K35" i="9" s="1"/>
  <c r="AF21" i="9"/>
  <c r="AF35" i="9" s="1"/>
  <c r="AG21" i="9"/>
  <c r="AG35" i="9" s="1"/>
  <c r="AH21" i="9"/>
  <c r="AH37" i="9" s="1"/>
  <c r="AI21" i="9"/>
  <c r="AI37" i="9" s="1"/>
  <c r="AJ21" i="9"/>
  <c r="AJ37" i="9" s="1"/>
  <c r="AK21" i="9"/>
  <c r="AK35" i="9" s="1"/>
  <c r="O35" i="9" l="1"/>
  <c r="AD37" i="9"/>
  <c r="V37" i="9"/>
  <c r="N37" i="9"/>
  <c r="W35" i="9"/>
  <c r="F35" i="9"/>
  <c r="AE35" i="9"/>
  <c r="H35" i="9"/>
  <c r="I35" i="9"/>
  <c r="B35" i="9"/>
  <c r="B25" i="4"/>
  <c r="G35" i="9"/>
  <c r="AD35" i="9"/>
  <c r="V35" i="9"/>
  <c r="N35" i="9"/>
  <c r="AC35" i="9"/>
  <c r="U35" i="9"/>
  <c r="M35" i="9"/>
  <c r="AJ35" i="9"/>
  <c r="AB35" i="9"/>
  <c r="T35" i="9"/>
  <c r="C35" i="9"/>
  <c r="AI35" i="9"/>
  <c r="AH35" i="9"/>
  <c r="Y35" i="9"/>
  <c r="D37" i="9"/>
  <c r="D35" i="9"/>
  <c r="B37" i="9"/>
  <c r="W37" i="9"/>
  <c r="O37" i="9"/>
  <c r="E37" i="9"/>
  <c r="AG37" i="9"/>
  <c r="AK37" i="9"/>
  <c r="AF37" i="9"/>
  <c r="AA37" i="9"/>
  <c r="Z37" i="9"/>
  <c r="S37" i="9"/>
  <c r="R37" i="9"/>
  <c r="I37" i="9"/>
  <c r="L37" i="9"/>
  <c r="AE37" i="9"/>
  <c r="H37" i="9"/>
  <c r="K37" i="9"/>
  <c r="Q37" i="9"/>
  <c r="J37" i="9"/>
  <c r="X37" i="9"/>
  <c r="P37" i="9"/>
  <c r="F37" i="9"/>
  <c r="L19" i="5" l="1"/>
  <c r="N18" i="5"/>
  <c r="N14" i="5"/>
  <c r="N16" i="5"/>
  <c r="B60" i="9"/>
  <c r="G8" i="6" l="1"/>
  <c r="G7" i="6"/>
  <c r="N24" i="5"/>
  <c r="N25" i="5"/>
  <c r="N26" i="5"/>
  <c r="N27" i="5"/>
  <c r="N28" i="5"/>
  <c r="N29" i="5"/>
  <c r="N30" i="5"/>
  <c r="N31" i="5"/>
  <c r="B8" i="4" l="1"/>
  <c r="D8" i="4" l="1"/>
  <c r="D10" i="4" s="1"/>
  <c r="N8" i="5" l="1"/>
  <c r="N9" i="5"/>
  <c r="N10" i="5"/>
  <c r="N11" i="5"/>
  <c r="N12" i="5"/>
  <c r="N13" i="5"/>
  <c r="N15" i="5"/>
  <c r="N17" i="5"/>
  <c r="N23" i="5"/>
  <c r="G6" i="6"/>
  <c r="G9" i="6"/>
  <c r="G10" i="6"/>
  <c r="G11" i="6"/>
  <c r="G12" i="6"/>
  <c r="G13" i="6"/>
  <c r="G14" i="6"/>
  <c r="G15" i="6"/>
  <c r="G16" i="6"/>
  <c r="G17" i="6"/>
  <c r="G18" i="6"/>
  <c r="N33" i="5" l="1"/>
  <c r="B16" i="4" s="1"/>
  <c r="D16" i="4" s="1"/>
  <c r="D18" i="4" s="1"/>
  <c r="D25" i="4"/>
  <c r="G20" i="6"/>
  <c r="B24" i="4" s="1"/>
  <c r="D24" i="4" s="1"/>
  <c r="D27" i="4" l="1"/>
  <c r="D30" i="4" s="1"/>
</calcChain>
</file>

<file path=xl/sharedStrings.xml><?xml version="1.0" encoding="utf-8"?>
<sst xmlns="http://schemas.openxmlformats.org/spreadsheetml/2006/main" count="402" uniqueCount="229">
  <si>
    <t xml:space="preserve">Bijlage 7 Prijzenblad </t>
  </si>
  <si>
    <t>Behorende bij de Europese aanbesteding Wagenpark Operational Lease</t>
  </si>
  <si>
    <t>Ten behoeve van gemeente Tilburg, met kenmerk 2023/542/IB</t>
  </si>
  <si>
    <t>Leasetarieven nieuw</t>
  </si>
  <si>
    <t>Prijscomponent</t>
  </si>
  <si>
    <t>Totaal</t>
  </si>
  <si>
    <t>Weging</t>
  </si>
  <si>
    <t>Gewogen bedrag</t>
  </si>
  <si>
    <t>Gemiddelde Leasetarief uitgevraagde auto's</t>
  </si>
  <si>
    <t>TOTAAL Leasetarieven nieuw</t>
  </si>
  <si>
    <t>Huurtarieven</t>
  </si>
  <si>
    <t>TOTAAL Huurtarieven</t>
  </si>
  <si>
    <t>Overige kosten</t>
  </si>
  <si>
    <t>BTW</t>
  </si>
  <si>
    <t>TOTAAL Overige kosten</t>
  </si>
  <si>
    <t>TOTAALPRIJS</t>
  </si>
  <si>
    <t>Bedrijfsnaam:</t>
  </si>
  <si>
    <t> </t>
  </si>
  <si>
    <t>(digitaal invullen)</t>
  </si>
  <si>
    <t>Naam bevoegd vertegenwoordiger:</t>
  </si>
  <si>
    <t>Functie:</t>
  </si>
  <si>
    <t>Handtekening:</t>
  </si>
  <si>
    <t>(handmatig invullen)</t>
  </si>
  <si>
    <t>Plaats en datum:</t>
  </si>
  <si>
    <t>Vult u s.v.p. alle lichtblauwe cellen in, bedragen zijn per maand</t>
  </si>
  <si>
    <t>Auto 1</t>
  </si>
  <si>
    <t>Auto 2</t>
  </si>
  <si>
    <t>Auto 3</t>
  </si>
  <si>
    <t>Auto 4</t>
  </si>
  <si>
    <t>Auto 5</t>
  </si>
  <si>
    <t>Auto 6</t>
  </si>
  <si>
    <t>Auto 7</t>
  </si>
  <si>
    <t>Auto 8</t>
  </si>
  <si>
    <t>Auto 9</t>
  </si>
  <si>
    <t>Auto 10</t>
  </si>
  <si>
    <t>Auto 11</t>
  </si>
  <si>
    <t>Auto 12</t>
  </si>
  <si>
    <t>Auto 13</t>
  </si>
  <si>
    <t>Auto 14</t>
  </si>
  <si>
    <t>Auto 15</t>
  </si>
  <si>
    <t>Auto 16</t>
  </si>
  <si>
    <t>Auto 17</t>
  </si>
  <si>
    <t>Auto 18</t>
  </si>
  <si>
    <t>Auto 19</t>
  </si>
  <si>
    <t>Auto 20</t>
  </si>
  <si>
    <t>Auto 21</t>
  </si>
  <si>
    <t>Auto 22</t>
  </si>
  <si>
    <t>Auto 23</t>
  </si>
  <si>
    <t>Auto 24</t>
  </si>
  <si>
    <t>Auto 25</t>
  </si>
  <si>
    <t>Auto 26</t>
  </si>
  <si>
    <t>Auto 27</t>
  </si>
  <si>
    <t>Auto 28</t>
  </si>
  <si>
    <t>Auto 29</t>
  </si>
  <si>
    <t>Auto 30</t>
  </si>
  <si>
    <t>Auto 31</t>
  </si>
  <si>
    <t>Auto 32</t>
  </si>
  <si>
    <t>Auto 33</t>
  </si>
  <si>
    <t>Auto 34</t>
  </si>
  <si>
    <t>Auto 35</t>
  </si>
  <si>
    <t>Auto 36</t>
  </si>
  <si>
    <t>Merk</t>
  </si>
  <si>
    <t>Opel</t>
  </si>
  <si>
    <t>Renault</t>
  </si>
  <si>
    <t>Volkswagen</t>
  </si>
  <si>
    <t>Ford</t>
  </si>
  <si>
    <t>Mercedes-Benz</t>
  </si>
  <si>
    <t>Peugeot</t>
  </si>
  <si>
    <t>Isuzu</t>
  </si>
  <si>
    <t>Toyota</t>
  </si>
  <si>
    <t>Model</t>
  </si>
  <si>
    <t>Corsa-e</t>
  </si>
  <si>
    <t>Megane</t>
  </si>
  <si>
    <t>ID.3</t>
  </si>
  <si>
    <t>ID.4</t>
  </si>
  <si>
    <t>Multivan</t>
  </si>
  <si>
    <t>E-Transit</t>
  </si>
  <si>
    <t>E-Vito</t>
  </si>
  <si>
    <t>Combo-e</t>
  </si>
  <si>
    <t>e-Boxer</t>
  </si>
  <si>
    <t>e-Expert</t>
  </si>
  <si>
    <t>Kangoo</t>
  </si>
  <si>
    <t>Master</t>
  </si>
  <si>
    <t>Caddy</t>
  </si>
  <si>
    <t>Crafter</t>
  </si>
  <si>
    <t>ID.Buzz</t>
  </si>
  <si>
    <t>Transporter</t>
  </si>
  <si>
    <t>D-Max PU</t>
  </si>
  <si>
    <t>Hilux PU</t>
  </si>
  <si>
    <t>Uitvoering</t>
  </si>
  <si>
    <t>50kWh GS Line 11kW 3 fase 5D</t>
  </si>
  <si>
    <t>Estate PHEV 160 Techno auto 5D 116kW</t>
  </si>
  <si>
    <t>58kWh 150kW auto 5D</t>
  </si>
  <si>
    <t>77kWh 150kW Pro Auto 5D</t>
  </si>
  <si>
    <t>1.4 eHybrid Life Business L2H1 6-DSG 5D 160kW</t>
  </si>
  <si>
    <t>425 L2H2 Trend 68 kWh (135kW) 4D</t>
  </si>
  <si>
    <t>eVito Bestelwagen L2 66kWh 4D</t>
  </si>
  <si>
    <t>kWh 136 L1 4D 100kW</t>
  </si>
  <si>
    <t>GB EV 75kWH L3H2 3.500 zwaar 4D</t>
  </si>
  <si>
    <t>EV 75 kWh 136 L2 4D</t>
  </si>
  <si>
    <t>44 kWh Advance 11kW lader 4D</t>
  </si>
  <si>
    <t>GB Z.E. 33 kWh L2H2 T31 FWD 4D</t>
  </si>
  <si>
    <t>1.5 TSI 84kW Maxi 4D</t>
  </si>
  <si>
    <t>GB 30 2.0TDI 130kW L3H2 FWD 4D</t>
  </si>
  <si>
    <t>Cargo 77 kWh 150 kW Cargo L1H1 auto 4D</t>
  </si>
  <si>
    <t>GB 2.0TDI 66kW L2H1 4D</t>
  </si>
  <si>
    <t>1.9L D 4WD Double Cab L 4D 121kW</t>
  </si>
  <si>
    <t>2.4 D-4D-F 4WD Cool Comfort Dubbele Cab 4D 110kW</t>
  </si>
  <si>
    <t>Type voertuig</t>
  </si>
  <si>
    <t>Personenauto</t>
  </si>
  <si>
    <t>Bedrijfsauto</t>
  </si>
  <si>
    <t>Pick-up</t>
  </si>
  <si>
    <t>Brandstof</t>
  </si>
  <si>
    <t>Elektriciteit</t>
  </si>
  <si>
    <t>PHEV benzine</t>
  </si>
  <si>
    <t>Benzine</t>
  </si>
  <si>
    <t>Diesel</t>
  </si>
  <si>
    <t>Looptijd in mnd</t>
  </si>
  <si>
    <t>Jaarkilometrage</t>
  </si>
  <si>
    <t>Catalogusprijs incl. BTW / BPM</t>
  </si>
  <si>
    <t>BPM bedrag</t>
  </si>
  <si>
    <t>Catalogusprijs excl. BTW / BPM</t>
  </si>
  <si>
    <t>Rest BPM</t>
  </si>
  <si>
    <t>Catalogusprijs excl. BTW / incl. BPM</t>
  </si>
  <si>
    <t>Afleverpakket</t>
  </si>
  <si>
    <t>Diverse accessoires</t>
  </si>
  <si>
    <t>Belettering</t>
  </si>
  <si>
    <t>Calculatiekorting</t>
  </si>
  <si>
    <t>Kortingsbedrag</t>
  </si>
  <si>
    <t>Recycling bijdrage</t>
  </si>
  <si>
    <t>Leges</t>
  </si>
  <si>
    <t>Kosten rijklaar maken</t>
  </si>
  <si>
    <t>Totale investering</t>
  </si>
  <si>
    <t>Rentedatum</t>
  </si>
  <si>
    <t>Rentebasis (naam inclusief aantal jaar, bijvoorbeeld 'IRS-4-jaars')</t>
  </si>
  <si>
    <t>Rentebasis (%)</t>
  </si>
  <si>
    <t>Renteopslag (%)</t>
  </si>
  <si>
    <t>Rekenrente (totaal %)</t>
  </si>
  <si>
    <t>Restwaarde excl. BTW, incl. BPM</t>
  </si>
  <si>
    <t>Let op: Opdrachtgever is geen ondernemer, dus pas voor bedrijfsauto's hoge HSB, BPM en bijbehorende hogere verzekerde waarde toe:</t>
  </si>
  <si>
    <t>Afschrijving auto</t>
  </si>
  <si>
    <t>Waarvan afschrijving BPM</t>
  </si>
  <si>
    <t>Rentebedrag</t>
  </si>
  <si>
    <t>Houderschapsbelasting</t>
  </si>
  <si>
    <t>WA premie exclusief assurantiebelasting</t>
  </si>
  <si>
    <t>Casco premie exclusief assurantiebelasting</t>
  </si>
  <si>
    <t>Reparatie en onderhoud</t>
  </si>
  <si>
    <t>Bandenvervanging</t>
  </si>
  <si>
    <t>Vervangende auto</t>
  </si>
  <si>
    <t>Pechhulp</t>
  </si>
  <si>
    <t>Administratiekosten</t>
  </si>
  <si>
    <t>Management-fee</t>
  </si>
  <si>
    <t>Brandstofpas</t>
  </si>
  <si>
    <t>Totaal leasetarief</t>
  </si>
  <si>
    <t>BTW% op BPM afschrijving in factuur (0% of 21%):</t>
  </si>
  <si>
    <t>BTW% op HSB in factuur (0% of 21%):</t>
  </si>
  <si>
    <t>BTW% op WA premie in factuur (0% of 21%):</t>
  </si>
  <si>
    <t>BTW% op Casco premie in factuur (0% of 21%):</t>
  </si>
  <si>
    <t>Assurantiebelasting op WA premie (0% of 21%):</t>
  </si>
  <si>
    <t>Assurantiebelasting op Casco premie (0% of 21%):</t>
  </si>
  <si>
    <t>Totaal bedrag aan belasting</t>
  </si>
  <si>
    <t>Gemiddeld Leasetarief</t>
  </si>
  <si>
    <t>Prijzenblad Autolease - Huurtarieven</t>
  </si>
  <si>
    <t>Vult u s.v.p. alle lichtblauwe cellen in, huurtarieven zijn per dag</t>
  </si>
  <si>
    <t>Weging looptijd</t>
  </si>
  <si>
    <t>Gewogen tarief per model</t>
  </si>
  <si>
    <t>Weging klasse</t>
  </si>
  <si>
    <t>Score</t>
  </si>
  <si>
    <t>Voorbeeld Voertuig per segment</t>
  </si>
  <si>
    <t>1-7d</t>
  </si>
  <si>
    <t>8-14d</t>
  </si>
  <si>
    <t>15-30d</t>
  </si>
  <si>
    <t>31-90d</t>
  </si>
  <si>
    <t>&gt;90d</t>
  </si>
  <si>
    <t>Kia Picanto</t>
  </si>
  <si>
    <t xml:space="preserve">benzine </t>
  </si>
  <si>
    <t>Seat Ibiza / VW polo</t>
  </si>
  <si>
    <t>Peugeot e-208 / Opel Corsa-e</t>
  </si>
  <si>
    <t>elektrisch</t>
  </si>
  <si>
    <t>VW Golf / Ford Focus</t>
  </si>
  <si>
    <t>benzine</t>
  </si>
  <si>
    <t>VW ID.3 / Nissan Leaf</t>
  </si>
  <si>
    <t>Volkswagen Caddy / Renault Kangoo</t>
  </si>
  <si>
    <t>diesel</t>
  </si>
  <si>
    <t>Peugeot Partner / Citroen Berlingo</t>
  </si>
  <si>
    <t>Volkswagen Transporter / Renault Trafic</t>
  </si>
  <si>
    <t>Peugeot e-Expert / Citroen Jumpy</t>
  </si>
  <si>
    <t>Volkswagen Crafter / Renault Master</t>
  </si>
  <si>
    <t>Volkswagen e-Crafter / Citroen Ë-Jumper</t>
  </si>
  <si>
    <t>Voor huurauto's geldt 100 km per dag vrij, een eigen risico van € 300 per niet verhaalbare schade en € 75 bij ruitschade</t>
  </si>
  <si>
    <t>Extra's:</t>
  </si>
  <si>
    <t>Kosten</t>
  </si>
  <si>
    <t>Per (eenheid)</t>
  </si>
  <si>
    <t>Weging tarief</t>
  </si>
  <si>
    <t>Halen en brengen</t>
  </si>
  <si>
    <t>Rit</t>
  </si>
  <si>
    <t>Administratiekosten tankpas</t>
  </si>
  <si>
    <t>Huurperiode</t>
  </si>
  <si>
    <t>Spoedtoeslag afleveren binnen 4 uur</t>
  </si>
  <si>
    <t>Gebeurtenis</t>
  </si>
  <si>
    <t>Kosten voor tussentijdswisselen gelijke klasse</t>
  </si>
  <si>
    <t>No-show bij aflevering/ophalen</t>
  </si>
  <si>
    <t>Ozonbehandeling</t>
  </si>
  <si>
    <t>Aftankkosten bij minimaal volume van 2,5 liter</t>
  </si>
  <si>
    <t>Trekhaak</t>
  </si>
  <si>
    <t>14 dagen</t>
  </si>
  <si>
    <t>Winterbanden</t>
  </si>
  <si>
    <t>Totaalscore huurtarieven</t>
  </si>
  <si>
    <t>Prijzenblad Autolease - Overige kosten</t>
  </si>
  <si>
    <t>Vult u s.v.p. alle lichtblauwe cellen in</t>
  </si>
  <si>
    <t>Prijs per</t>
  </si>
  <si>
    <t>Prijs</t>
  </si>
  <si>
    <t>Transport NL</t>
  </si>
  <si>
    <t>Stallingskosten per dag na 30 dgn</t>
  </si>
  <si>
    <t>Dag</t>
  </si>
  <si>
    <t>Afleverpakket nieuw voertuig</t>
  </si>
  <si>
    <t>Voertuig</t>
  </si>
  <si>
    <t>Doorsturen 1e bekeuring</t>
  </si>
  <si>
    <t>Handeling</t>
  </si>
  <si>
    <t>Doorsturen aanmaning</t>
  </si>
  <si>
    <t>Vervangen kentekenbewijs</t>
  </si>
  <si>
    <t>Vervangen kentekenplaten</t>
  </si>
  <si>
    <t>Vervangen brandstofpas bij verlies</t>
  </si>
  <si>
    <t>Kosten brandstofcontract</t>
  </si>
  <si>
    <t>Kosten missende reservesleutel</t>
  </si>
  <si>
    <t>Kosten ontstickeren personenauto</t>
  </si>
  <si>
    <t>Kosten ontstickeren bestelwagen</t>
  </si>
  <si>
    <t>Kosten ontstickeren bestelbus</t>
  </si>
  <si>
    <t>Totaalscore overige 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</si>
</sst>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&quot;€&quot;\ #,##0.00"/>
    <numFmt numFmtId="167" formatCode="0.0%"/>
    <numFmt numFmtId="168" formatCode="_(* #,##0_);_(* \(#,##0\);_(* &quot;-&quot;??_);_(@_)"/>
    <numFmt numFmtId="169" formatCode="_(&quot;€&quot;\ * #,##0_);_(&quot;€&quot;\ * \(#,##0\);_(&quot;€&quot;\ * &quot;-&quot;??_);_(@_)"/>
  </numFmts>
  <fonts count="21">
    <font>
      <sz val="12"/>
      <color theme="1"/>
      <name val="ArialMT"/>
      <family val="2"/>
    </font>
    <font>
      <sz val="12"/>
      <color theme="1"/>
      <name val="ArialMT"/>
      <family val="2"/>
    </font>
    <font>
      <sz val="12"/>
      <color theme="1"/>
      <name val="ArialMT"/>
      <family val="2"/>
    </font>
    <font>
      <b/>
      <sz val="12"/>
      <color theme="0"/>
      <name val="ArialMT"/>
      <family val="2"/>
    </font>
    <font>
      <b/>
      <sz val="12"/>
      <color theme="1"/>
      <name val="ArialMT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color theme="0"/>
      <name val="Arial"/>
      <family val="2"/>
    </font>
    <font>
      <sz val="8"/>
      <name val="ArialMT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MT"/>
    </font>
    <font>
      <sz val="12"/>
      <color rgb="FF000000"/>
      <name val="ArialMT"/>
    </font>
    <font>
      <b/>
      <sz val="16"/>
      <color rgb="FF000000"/>
      <name val="ArialMT"/>
    </font>
    <font>
      <b/>
      <sz val="16"/>
      <color theme="1"/>
      <name val="ArialMT"/>
      <family val="2"/>
    </font>
    <font>
      <sz val="10"/>
      <color rgb="FF000000"/>
      <name val="Calibri"/>
      <family val="2"/>
    </font>
    <font>
      <sz val="12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4C6E7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9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5">
    <xf numFmtId="0" fontId="0" fillId="0" borderId="0" xfId="0"/>
    <xf numFmtId="0" fontId="6" fillId="2" borderId="2" xfId="0" applyFont="1" applyFill="1" applyBorder="1"/>
    <xf numFmtId="0" fontId="0" fillId="5" borderId="0" xfId="0" applyFill="1"/>
    <xf numFmtId="0" fontId="0" fillId="5" borderId="2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5" fillId="5" borderId="0" xfId="0" applyFont="1" applyFill="1"/>
    <xf numFmtId="0" fontId="8" fillId="5" borderId="0" xfId="0" applyFont="1" applyFill="1"/>
    <xf numFmtId="0" fontId="11" fillId="3" borderId="3" xfId="0" applyFont="1" applyFill="1" applyBorder="1"/>
    <xf numFmtId="0" fontId="11" fillId="3" borderId="5" xfId="0" applyFont="1" applyFill="1" applyBorder="1"/>
    <xf numFmtId="0" fontId="10" fillId="4" borderId="2" xfId="2" applyFont="1" applyFill="1" applyBorder="1"/>
    <xf numFmtId="0" fontId="0" fillId="5" borderId="4" xfId="0" applyFill="1" applyBorder="1"/>
    <xf numFmtId="0" fontId="0" fillId="5" borderId="5" xfId="0" applyFill="1" applyBorder="1"/>
    <xf numFmtId="0" fontId="7" fillId="5" borderId="2" xfId="0" applyFont="1" applyFill="1" applyBorder="1" applyAlignment="1">
      <alignment vertical="center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vertical="top" wrapText="1"/>
    </xf>
    <xf numFmtId="0" fontId="8" fillId="5" borderId="2" xfId="0" applyFont="1" applyFill="1" applyBorder="1"/>
    <xf numFmtId="0" fontId="11" fillId="3" borderId="2" xfId="0" applyFont="1" applyFill="1" applyBorder="1"/>
    <xf numFmtId="0" fontId="8" fillId="4" borderId="2" xfId="0" applyFont="1" applyFill="1" applyBorder="1"/>
    <xf numFmtId="166" fontId="0" fillId="4" borderId="0" xfId="0" applyNumberFormat="1" applyFill="1"/>
    <xf numFmtId="0" fontId="3" fillId="3" borderId="2" xfId="0" applyFont="1" applyFill="1" applyBorder="1"/>
    <xf numFmtId="166" fontId="3" fillId="3" borderId="0" xfId="0" applyNumberFormat="1" applyFont="1" applyFill="1"/>
    <xf numFmtId="9" fontId="7" fillId="4" borderId="0" xfId="0" applyNumberFormat="1" applyFont="1" applyFill="1" applyAlignment="1">
      <alignment horizontal="center" vertical="center"/>
    </xf>
    <xf numFmtId="166" fontId="0" fillId="0" borderId="0" xfId="0" applyNumberFormat="1"/>
    <xf numFmtId="0" fontId="8" fillId="4" borderId="0" xfId="0" applyFont="1" applyFill="1" applyAlignment="1">
      <alignment vertical="center"/>
    </xf>
    <xf numFmtId="9" fontId="0" fillId="4" borderId="0" xfId="0" applyNumberFormat="1" applyFill="1" applyAlignment="1">
      <alignment horizontal="center"/>
    </xf>
    <xf numFmtId="0" fontId="8" fillId="4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0" fillId="4" borderId="2" xfId="0" applyFill="1" applyBorder="1"/>
    <xf numFmtId="0" fontId="0" fillId="5" borderId="4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9" fontId="0" fillId="5" borderId="0" xfId="0" applyNumberFormat="1" applyFill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11" fillId="3" borderId="0" xfId="0" applyFont="1" applyFill="1" applyAlignment="1">
      <alignment horizontal="center" vertical="center"/>
    </xf>
    <xf numFmtId="164" fontId="8" fillId="4" borderId="1" xfId="1" applyFont="1" applyFill="1" applyBorder="1" applyAlignment="1">
      <alignment horizontal="center"/>
    </xf>
    <xf numFmtId="0" fontId="8" fillId="4" borderId="2" xfId="0" applyFont="1" applyFill="1" applyBorder="1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vertical="center"/>
    </xf>
    <xf numFmtId="0" fontId="0" fillId="0" borderId="2" xfId="0" applyBorder="1"/>
    <xf numFmtId="0" fontId="0" fillId="0" borderId="6" xfId="0" applyBorder="1"/>
    <xf numFmtId="0" fontId="0" fillId="0" borderId="0" xfId="0" applyAlignment="1">
      <alignment horizontal="left" indent="2"/>
    </xf>
    <xf numFmtId="0" fontId="4" fillId="5" borderId="0" xfId="0" applyFont="1" applyFill="1" applyAlignment="1">
      <alignment horizontal="center"/>
    </xf>
    <xf numFmtId="0" fontId="13" fillId="0" borderId="0" xfId="0" applyFont="1" applyAlignment="1">
      <alignment vertical="center"/>
    </xf>
    <xf numFmtId="168" fontId="0" fillId="0" borderId="0" xfId="0" applyNumberFormat="1"/>
    <xf numFmtId="164" fontId="0" fillId="0" borderId="0" xfId="1" applyFont="1" applyFill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top" wrapText="1"/>
    </xf>
    <xf numFmtId="0" fontId="8" fillId="4" borderId="0" xfId="0" applyFont="1" applyFill="1" applyAlignment="1">
      <alignment vertical="top"/>
    </xf>
    <xf numFmtId="3" fontId="8" fillId="4" borderId="1" xfId="4" applyNumberFormat="1" applyFont="1" applyFill="1" applyBorder="1" applyAlignment="1">
      <alignment horizontal="center"/>
    </xf>
    <xf numFmtId="9" fontId="8" fillId="4" borderId="1" xfId="3" applyFont="1" applyFill="1" applyBorder="1" applyAlignment="1">
      <alignment horizontal="center"/>
    </xf>
    <xf numFmtId="9" fontId="8" fillId="4" borderId="10" xfId="3" applyFont="1" applyFill="1" applyBorder="1" applyAlignment="1">
      <alignment horizontal="center"/>
    </xf>
    <xf numFmtId="169" fontId="8" fillId="4" borderId="1" xfId="1" applyNumberFormat="1" applyFont="1" applyFill="1" applyBorder="1" applyAlignment="1">
      <alignment horizontal="center"/>
    </xf>
    <xf numFmtId="169" fontId="8" fillId="4" borderId="10" xfId="1" applyNumberFormat="1" applyFont="1" applyFill="1" applyBorder="1" applyAlignment="1">
      <alignment horizontal="center"/>
    </xf>
    <xf numFmtId="0" fontId="14" fillId="4" borderId="2" xfId="0" applyFont="1" applyFill="1" applyBorder="1" applyAlignment="1">
      <alignment vertical="center"/>
    </xf>
    <xf numFmtId="0" fontId="11" fillId="3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9" fillId="0" borderId="0" xfId="0" applyFont="1"/>
    <xf numFmtId="0" fontId="3" fillId="3" borderId="21" xfId="0" applyFont="1" applyFill="1" applyBorder="1"/>
    <xf numFmtId="0" fontId="3" fillId="3" borderId="22" xfId="0" applyFont="1" applyFill="1" applyBorder="1"/>
    <xf numFmtId="0" fontId="5" fillId="2" borderId="0" xfId="0" applyFont="1" applyFill="1" applyAlignment="1">
      <alignment horizontal="center"/>
    </xf>
    <xf numFmtId="166" fontId="0" fillId="4" borderId="0" xfId="0" applyNumberFormat="1" applyFill="1" applyAlignment="1">
      <alignment horizontal="center"/>
    </xf>
    <xf numFmtId="166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166" fontId="0" fillId="7" borderId="0" xfId="0" applyNumberFormat="1" applyFill="1" applyAlignment="1">
      <alignment horizontal="center"/>
    </xf>
    <xf numFmtId="167" fontId="0" fillId="4" borderId="0" xfId="3" applyNumberFormat="1" applyFont="1" applyFill="1" applyBorder="1" applyAlignment="1">
      <alignment horizontal="center"/>
    </xf>
    <xf numFmtId="167" fontId="0" fillId="5" borderId="0" xfId="0" applyNumberFormat="1" applyFill="1" applyAlignment="1">
      <alignment horizontal="center"/>
    </xf>
    <xf numFmtId="0" fontId="19" fillId="0" borderId="0" xfId="0" applyFont="1" applyAlignment="1">
      <alignment horizontal="center"/>
    </xf>
    <xf numFmtId="0" fontId="3" fillId="3" borderId="12" xfId="0" applyFont="1" applyFill="1" applyBorder="1"/>
    <xf numFmtId="0" fontId="3" fillId="3" borderId="14" xfId="0" applyFont="1" applyFill="1" applyBorder="1"/>
    <xf numFmtId="14" fontId="8" fillId="4" borderId="1" xfId="1" applyNumberFormat="1" applyFont="1" applyFill="1" applyBorder="1" applyAlignment="1">
      <alignment vertical="center"/>
    </xf>
    <xf numFmtId="10" fontId="8" fillId="4" borderId="1" xfId="3" applyNumberFormat="1" applyFont="1" applyFill="1" applyBorder="1" applyAlignment="1">
      <alignment vertical="center"/>
    </xf>
    <xf numFmtId="164" fontId="8" fillId="2" borderId="1" xfId="1" applyFont="1" applyFill="1" applyBorder="1" applyAlignment="1" applyProtection="1">
      <alignment vertical="center"/>
      <protection locked="0"/>
    </xf>
    <xf numFmtId="10" fontId="8" fillId="2" borderId="1" xfId="3" applyNumberFormat="1" applyFont="1" applyFill="1" applyBorder="1" applyAlignment="1" applyProtection="1">
      <alignment vertical="center"/>
      <protection locked="0"/>
    </xf>
    <xf numFmtId="164" fontId="8" fillId="2" borderId="10" xfId="1" applyFont="1" applyFill="1" applyBorder="1" applyAlignment="1" applyProtection="1">
      <alignment vertical="center"/>
      <protection locked="0"/>
    </xf>
    <xf numFmtId="9" fontId="8" fillId="2" borderId="1" xfId="3" applyFont="1" applyFill="1" applyBorder="1" applyAlignment="1" applyProtection="1">
      <alignment vertical="center"/>
      <protection locked="0"/>
    </xf>
    <xf numFmtId="9" fontId="8" fillId="2" borderId="10" xfId="3" applyFont="1" applyFill="1" applyBorder="1" applyAlignment="1" applyProtection="1">
      <alignment vertical="center"/>
      <protection locked="0"/>
    </xf>
    <xf numFmtId="166" fontId="8" fillId="2" borderId="1" xfId="0" applyNumberFormat="1" applyFont="1" applyFill="1" applyBorder="1" applyAlignment="1" applyProtection="1">
      <alignment horizontal="center"/>
      <protection locked="0"/>
    </xf>
    <xf numFmtId="166" fontId="8" fillId="2" borderId="1" xfId="0" applyNumberFormat="1" applyFont="1" applyFill="1" applyBorder="1" applyProtection="1">
      <protection locked="0"/>
    </xf>
    <xf numFmtId="166" fontId="8" fillId="2" borderId="0" xfId="0" applyNumberFormat="1" applyFont="1" applyFill="1" applyAlignment="1" applyProtection="1">
      <alignment horizontal="center"/>
      <protection locked="0"/>
    </xf>
    <xf numFmtId="166" fontId="0" fillId="2" borderId="0" xfId="0" applyNumberFormat="1" applyFill="1" applyAlignment="1" applyProtection="1">
      <alignment horizontal="center"/>
      <protection locked="0"/>
    </xf>
    <xf numFmtId="169" fontId="20" fillId="4" borderId="1" xfId="1" applyNumberFormat="1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7" fillId="0" borderId="12" xfId="0" applyFont="1" applyBorder="1" applyAlignment="1">
      <alignment horizontal="left" wrapText="1"/>
    </xf>
    <xf numFmtId="0" fontId="18" fillId="0" borderId="11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6" fillId="0" borderId="16" xfId="0" applyFont="1" applyBorder="1" applyAlignment="1">
      <alignment horizontal="left" wrapText="1"/>
    </xf>
    <xf numFmtId="0" fontId="16" fillId="0" borderId="17" xfId="0" applyFont="1" applyBorder="1" applyAlignment="1">
      <alignment horizontal="left" wrapText="1"/>
    </xf>
    <xf numFmtId="0" fontId="16" fillId="0" borderId="18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5" xfId="0" applyFont="1" applyBorder="1" applyAlignment="1">
      <alignment horizontal="left" wrapText="1"/>
    </xf>
    <xf numFmtId="0" fontId="19" fillId="8" borderId="23" xfId="0" applyFont="1" applyFill="1" applyBorder="1" applyAlignment="1" applyProtection="1">
      <alignment horizontal="center"/>
      <protection locked="0"/>
    </xf>
    <xf numFmtId="0" fontId="19" fillId="8" borderId="19" xfId="0" applyFont="1" applyFill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19" fillId="8" borderId="26" xfId="0" applyFont="1" applyFill="1" applyBorder="1" applyAlignment="1" applyProtection="1">
      <alignment horizontal="center"/>
      <protection locked="0"/>
    </xf>
    <xf numFmtId="0" fontId="19" fillId="8" borderId="20" xfId="0" applyFont="1" applyFill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19" fillId="8" borderId="28" xfId="0" applyFont="1" applyFill="1" applyBorder="1" applyAlignment="1" applyProtection="1">
      <alignment horizontal="center"/>
      <protection locked="0"/>
    </xf>
    <xf numFmtId="0" fontId="19" fillId="8" borderId="0" xfId="0" applyFont="1" applyFill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19" fillId="8" borderId="30" xfId="0" applyFont="1" applyFill="1" applyBorder="1" applyAlignment="1" applyProtection="1">
      <alignment horizontal="center"/>
      <protection locked="0"/>
    </xf>
    <xf numFmtId="0" fontId="19" fillId="8" borderId="25" xfId="0" applyFont="1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6" fillId="6" borderId="0" xfId="0" applyFont="1" applyFill="1" applyAlignment="1">
      <alignment horizontal="center" wrapText="1"/>
    </xf>
  </cellXfs>
  <cellStyles count="5">
    <cellStyle name="Komma" xfId="4" builtinId="3"/>
    <cellStyle name="Normal_Huurtarieven" xfId="2" xr:uid="{00000000-0005-0000-0000-000001000000}"/>
    <cellStyle name="Procent" xfId="3" builtinId="5"/>
    <cellStyle name="Standaard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I15" sqref="I15"/>
    </sheetView>
  </sheetViews>
  <sheetFormatPr defaultColWidth="11.54296875" defaultRowHeight="15"/>
  <cols>
    <col min="1" max="1" width="36.6328125" bestFit="1" customWidth="1"/>
    <col min="2" max="3" width="12.6328125" style="36" customWidth="1"/>
    <col min="4" max="4" width="16.81640625" style="36" customWidth="1"/>
    <col min="5" max="5" width="14" bestFit="1" customWidth="1"/>
  </cols>
  <sheetData>
    <row r="1" spans="1:5" ht="21">
      <c r="A1" s="93" t="s">
        <v>0</v>
      </c>
      <c r="B1" s="94"/>
      <c r="C1" s="94"/>
      <c r="D1" s="94"/>
      <c r="E1" s="95"/>
    </row>
    <row r="2" spans="1:5" ht="15.75" customHeight="1">
      <c r="A2" s="99" t="s">
        <v>1</v>
      </c>
      <c r="B2" s="100"/>
      <c r="C2" s="100"/>
      <c r="D2" s="100"/>
      <c r="E2" s="101"/>
    </row>
    <row r="3" spans="1:5" ht="15.75" customHeight="1">
      <c r="A3" s="96" t="s">
        <v>2</v>
      </c>
      <c r="B3" s="97"/>
      <c r="C3" s="97"/>
      <c r="D3" s="97"/>
      <c r="E3" s="98"/>
    </row>
    <row r="4" spans="1:5" ht="15.75" customHeight="1">
      <c r="A4" s="62"/>
      <c r="B4" s="62"/>
      <c r="C4" s="62"/>
      <c r="D4" s="62"/>
      <c r="E4" s="62"/>
    </row>
    <row r="5" spans="1:5" ht="15.6">
      <c r="A5" s="90" t="s">
        <v>3</v>
      </c>
      <c r="B5" s="91"/>
      <c r="C5" s="91"/>
      <c r="D5" s="91"/>
      <c r="E5" s="92"/>
    </row>
    <row r="6" spans="1:5">
      <c r="A6" s="3"/>
      <c r="B6" s="32"/>
      <c r="C6" s="32"/>
      <c r="D6" s="32"/>
      <c r="E6" s="4"/>
    </row>
    <row r="7" spans="1:5" ht="15.6">
      <c r="A7" s="22" t="s">
        <v>4</v>
      </c>
      <c r="B7" s="69" t="s">
        <v>5</v>
      </c>
      <c r="C7" s="69" t="s">
        <v>6</v>
      </c>
      <c r="D7" s="69" t="s">
        <v>7</v>
      </c>
      <c r="E7" s="4"/>
    </row>
    <row r="8" spans="1:5">
      <c r="A8" s="30" t="s">
        <v>8</v>
      </c>
      <c r="B8" s="67">
        <f>'P1 Leasetarief'!B60</f>
        <v>675.24872222222234</v>
      </c>
      <c r="C8" s="73">
        <v>1</v>
      </c>
      <c r="D8" s="67">
        <f>B8*C8</f>
        <v>675.24872222222234</v>
      </c>
      <c r="E8" s="4"/>
    </row>
    <row r="9" spans="1:5">
      <c r="A9" s="42"/>
      <c r="E9" s="43"/>
    </row>
    <row r="10" spans="1:5" ht="15.6">
      <c r="A10" s="22" t="s">
        <v>9</v>
      </c>
      <c r="B10" s="32"/>
      <c r="C10" s="74"/>
      <c r="D10" s="68">
        <f>D8</f>
        <v>675.24872222222234</v>
      </c>
      <c r="E10" s="4"/>
    </row>
    <row r="11" spans="1:5">
      <c r="A11" s="5"/>
      <c r="B11" s="35"/>
      <c r="C11" s="35"/>
      <c r="D11" s="35"/>
      <c r="E11" s="7"/>
    </row>
    <row r="13" spans="1:5" ht="15.6">
      <c r="A13" s="90" t="s">
        <v>10</v>
      </c>
      <c r="B13" s="91"/>
      <c r="C13" s="91"/>
      <c r="D13" s="91"/>
      <c r="E13" s="92"/>
    </row>
    <row r="14" spans="1:5">
      <c r="A14" s="3"/>
      <c r="B14" s="32"/>
      <c r="C14" s="32"/>
      <c r="D14" s="32"/>
      <c r="E14" s="4"/>
    </row>
    <row r="15" spans="1:5" ht="15.6">
      <c r="A15" s="22" t="s">
        <v>4</v>
      </c>
      <c r="B15" s="69" t="s">
        <v>5</v>
      </c>
      <c r="C15" s="69" t="s">
        <v>6</v>
      </c>
      <c r="D15" s="69" t="s">
        <v>7</v>
      </c>
      <c r="E15" s="4"/>
    </row>
    <row r="16" spans="1:5">
      <c r="A16" s="30" t="s">
        <v>10</v>
      </c>
      <c r="B16" s="67">
        <f>'P2 Huurtarieven'!N33</f>
        <v>0</v>
      </c>
      <c r="C16" s="73">
        <v>1</v>
      </c>
      <c r="D16" s="67">
        <f>B16*C16</f>
        <v>0</v>
      </c>
      <c r="E16" s="4"/>
    </row>
    <row r="17" spans="1:5">
      <c r="A17" s="42"/>
      <c r="E17" s="43"/>
    </row>
    <row r="18" spans="1:5" ht="15.6">
      <c r="A18" s="22" t="s">
        <v>11</v>
      </c>
      <c r="B18" s="32"/>
      <c r="C18" s="74"/>
      <c r="D18" s="68">
        <f>SUM(D16:D16)</f>
        <v>0</v>
      </c>
      <c r="E18" s="4"/>
    </row>
    <row r="19" spans="1:5">
      <c r="A19" s="5"/>
      <c r="B19" s="35"/>
      <c r="C19" s="35"/>
      <c r="D19" s="35"/>
      <c r="E19" s="7"/>
    </row>
    <row r="21" spans="1:5" ht="15.6">
      <c r="A21" s="90" t="s">
        <v>12</v>
      </c>
      <c r="B21" s="91"/>
      <c r="C21" s="91"/>
      <c r="D21" s="91"/>
      <c r="E21" s="92"/>
    </row>
    <row r="22" spans="1:5">
      <c r="A22" s="3"/>
      <c r="B22" s="32"/>
      <c r="C22" s="32"/>
      <c r="D22" s="32"/>
      <c r="E22" s="4"/>
    </row>
    <row r="23" spans="1:5" ht="15.6">
      <c r="A23" s="22" t="s">
        <v>4</v>
      </c>
      <c r="B23" s="69" t="s">
        <v>5</v>
      </c>
      <c r="C23" s="69" t="s">
        <v>6</v>
      </c>
      <c r="D23" s="69" t="s">
        <v>7</v>
      </c>
      <c r="E23" s="4"/>
    </row>
    <row r="24" spans="1:5">
      <c r="A24" s="30" t="s">
        <v>12</v>
      </c>
      <c r="B24" s="67">
        <f>'P3 Overige kosten'!G20</f>
        <v>0</v>
      </c>
      <c r="C24" s="73">
        <v>0.06</v>
      </c>
      <c r="D24" s="67">
        <f t="shared" ref="D24:D25" si="0">B24*C24</f>
        <v>0</v>
      </c>
      <c r="E24" s="4"/>
    </row>
    <row r="25" spans="1:5">
      <c r="A25" s="30" t="s">
        <v>13</v>
      </c>
      <c r="B25" s="67">
        <f>AVERAGE('P1 Leasetarief'!B58:AK58)</f>
        <v>0</v>
      </c>
      <c r="C25" s="73">
        <v>1</v>
      </c>
      <c r="D25" s="67">
        <f t="shared" si="0"/>
        <v>0</v>
      </c>
      <c r="E25" s="4"/>
    </row>
    <row r="26" spans="1:5">
      <c r="A26" s="42"/>
      <c r="E26" s="43"/>
    </row>
    <row r="27" spans="1:5" ht="15.6">
      <c r="A27" s="22" t="s">
        <v>14</v>
      </c>
      <c r="B27" s="32"/>
      <c r="C27" s="74"/>
      <c r="D27" s="68">
        <f>SUM(D24:D25)</f>
        <v>0</v>
      </c>
      <c r="E27" s="4"/>
    </row>
    <row r="28" spans="1:5">
      <c r="A28" s="5"/>
      <c r="B28" s="35"/>
      <c r="C28" s="35"/>
      <c r="D28" s="35"/>
      <c r="E28" s="7"/>
    </row>
    <row r="30" spans="1:5" ht="15.6">
      <c r="A30" s="22" t="s">
        <v>15</v>
      </c>
      <c r="B30" s="32"/>
      <c r="C30" s="74"/>
      <c r="D30" s="68">
        <f>D10+D18+D27</f>
        <v>675.24872222222234</v>
      </c>
    </row>
    <row r="31" spans="1:5" ht="15.6" thickBot="1"/>
    <row r="32" spans="1:5" ht="16.2" thickBot="1">
      <c r="A32" s="76" t="s">
        <v>16</v>
      </c>
      <c r="B32" s="102" t="s">
        <v>17</v>
      </c>
      <c r="C32" s="103"/>
      <c r="D32" s="104"/>
      <c r="E32" s="75" t="s">
        <v>18</v>
      </c>
    </row>
    <row r="33" spans="1:5" ht="16.2" thickBot="1">
      <c r="A33" s="65" t="s">
        <v>19</v>
      </c>
      <c r="B33" s="102" t="s">
        <v>17</v>
      </c>
      <c r="C33" s="103"/>
      <c r="D33" s="104"/>
      <c r="E33" s="75" t="s">
        <v>18</v>
      </c>
    </row>
    <row r="34" spans="1:5" ht="16.2" thickBot="1">
      <c r="A34" s="65" t="s">
        <v>20</v>
      </c>
      <c r="B34" s="102" t="s">
        <v>17</v>
      </c>
      <c r="C34" s="103"/>
      <c r="D34" s="104"/>
      <c r="E34" s="75" t="s">
        <v>18</v>
      </c>
    </row>
    <row r="35" spans="1:5" ht="15.6">
      <c r="A35" s="76" t="s">
        <v>21</v>
      </c>
      <c r="B35" s="105" t="s">
        <v>17</v>
      </c>
      <c r="C35" s="106"/>
      <c r="D35" s="107"/>
      <c r="E35" s="75"/>
    </row>
    <row r="36" spans="1:5" ht="15.6">
      <c r="A36" s="77"/>
      <c r="B36" s="108"/>
      <c r="C36" s="109"/>
      <c r="D36" s="110"/>
      <c r="E36" s="75"/>
    </row>
    <row r="37" spans="1:5" ht="15.6">
      <c r="A37" s="77"/>
      <c r="B37" s="108"/>
      <c r="C37" s="109"/>
      <c r="D37" s="110"/>
      <c r="E37" s="75" t="s">
        <v>22</v>
      </c>
    </row>
    <row r="38" spans="1:5" ht="15.6">
      <c r="A38" s="77"/>
      <c r="B38" s="108"/>
      <c r="C38" s="109"/>
      <c r="D38" s="110"/>
      <c r="E38" s="75"/>
    </row>
    <row r="39" spans="1:5" ht="16.2" thickBot="1">
      <c r="A39" s="77"/>
      <c r="B39" s="111"/>
      <c r="C39" s="112"/>
      <c r="D39" s="113"/>
      <c r="E39" s="75"/>
    </row>
    <row r="40" spans="1:5" ht="16.2" thickBot="1">
      <c r="A40" s="64" t="s">
        <v>23</v>
      </c>
      <c r="B40" s="102" t="s">
        <v>17</v>
      </c>
      <c r="C40" s="103"/>
      <c r="D40" s="104"/>
      <c r="E40" s="75" t="s">
        <v>18</v>
      </c>
    </row>
    <row r="41" spans="1:5" ht="15.6">
      <c r="A41" s="63"/>
      <c r="B41" s="75"/>
      <c r="C41" s="75"/>
      <c r="D41" s="75"/>
    </row>
  </sheetData>
  <sheetProtection algorithmName="SHA-512" hashValue="dICrW+lovhG1Ya5bVSDNs8S8vGfg9D8fTXGY9K56ZCoTlKdOH+jcaDRpWv/AywuRfWH8QigbKqyVcn6jbrp1Ig==" saltValue="es1c/v77C7F05uJvbW2LCQ==" spinCount="100000" sheet="1" objects="1" scenarios="1"/>
  <mergeCells count="11">
    <mergeCell ref="B32:D32"/>
    <mergeCell ref="B33:D33"/>
    <mergeCell ref="B34:D34"/>
    <mergeCell ref="B40:D40"/>
    <mergeCell ref="B35:D39"/>
    <mergeCell ref="A5:E5"/>
    <mergeCell ref="A21:E21"/>
    <mergeCell ref="A13:E13"/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75"/>
  <sheetViews>
    <sheetView topLeftCell="A34" workbookViewId="0">
      <selection activeCell="A45" sqref="A45"/>
    </sheetView>
  </sheetViews>
  <sheetFormatPr defaultColWidth="11.54296875" defaultRowHeight="15"/>
  <cols>
    <col min="1" max="1" width="53.6328125" bestFit="1" customWidth="1"/>
    <col min="2" max="36" width="15.36328125" customWidth="1"/>
    <col min="37" max="37" width="14.36328125" bestFit="1" customWidth="1"/>
  </cols>
  <sheetData>
    <row r="1" spans="1:37" ht="15.6">
      <c r="A1" s="1" t="s">
        <v>24</v>
      </c>
      <c r="B1" s="37" t="s">
        <v>25</v>
      </c>
      <c r="C1" s="37" t="s">
        <v>26</v>
      </c>
      <c r="D1" s="37" t="s">
        <v>27</v>
      </c>
      <c r="E1" s="37" t="s">
        <v>28</v>
      </c>
      <c r="F1" s="37" t="s">
        <v>29</v>
      </c>
      <c r="G1" s="37" t="s">
        <v>30</v>
      </c>
      <c r="H1" s="37" t="s">
        <v>31</v>
      </c>
      <c r="I1" s="37" t="s">
        <v>32</v>
      </c>
      <c r="J1" s="37" t="s">
        <v>33</v>
      </c>
      <c r="K1" s="37" t="s">
        <v>34</v>
      </c>
      <c r="L1" s="37" t="s">
        <v>35</v>
      </c>
      <c r="M1" s="37" t="s">
        <v>36</v>
      </c>
      <c r="N1" s="37" t="s">
        <v>37</v>
      </c>
      <c r="O1" s="37" t="s">
        <v>38</v>
      </c>
      <c r="P1" s="37" t="s">
        <v>39</v>
      </c>
      <c r="Q1" s="37" t="s">
        <v>40</v>
      </c>
      <c r="R1" s="37" t="s">
        <v>41</v>
      </c>
      <c r="S1" s="37" t="s">
        <v>42</v>
      </c>
      <c r="T1" s="37" t="s">
        <v>43</v>
      </c>
      <c r="U1" s="37" t="s">
        <v>44</v>
      </c>
      <c r="V1" s="37" t="s">
        <v>45</v>
      </c>
      <c r="W1" s="37" t="s">
        <v>46</v>
      </c>
      <c r="X1" s="37" t="s">
        <v>47</v>
      </c>
      <c r="Y1" s="37" t="s">
        <v>48</v>
      </c>
      <c r="Z1" s="37" t="s">
        <v>49</v>
      </c>
      <c r="AA1" s="37" t="s">
        <v>50</v>
      </c>
      <c r="AB1" s="37" t="s">
        <v>51</v>
      </c>
      <c r="AC1" s="37" t="s">
        <v>52</v>
      </c>
      <c r="AD1" s="37" t="s">
        <v>53</v>
      </c>
      <c r="AE1" s="37" t="s">
        <v>54</v>
      </c>
      <c r="AF1" s="37" t="s">
        <v>55</v>
      </c>
      <c r="AG1" s="37" t="s">
        <v>56</v>
      </c>
      <c r="AH1" s="37" t="s">
        <v>57</v>
      </c>
      <c r="AI1" s="37" t="s">
        <v>58</v>
      </c>
      <c r="AJ1" s="37" t="s">
        <v>59</v>
      </c>
      <c r="AK1" s="37" t="s">
        <v>60</v>
      </c>
    </row>
    <row r="2" spans="1:37">
      <c r="A2" s="28" t="s">
        <v>61</v>
      </c>
      <c r="B2" s="49" t="s">
        <v>62</v>
      </c>
      <c r="C2" s="49" t="s">
        <v>62</v>
      </c>
      <c r="D2" s="49" t="s">
        <v>63</v>
      </c>
      <c r="E2" s="49" t="s">
        <v>63</v>
      </c>
      <c r="F2" s="49" t="s">
        <v>64</v>
      </c>
      <c r="G2" s="49" t="s">
        <v>64</v>
      </c>
      <c r="H2" s="49" t="s">
        <v>64</v>
      </c>
      <c r="I2" s="49" t="s">
        <v>64</v>
      </c>
      <c r="J2" s="49" t="s">
        <v>64</v>
      </c>
      <c r="K2" s="49" t="s">
        <v>64</v>
      </c>
      <c r="L2" s="49" t="s">
        <v>65</v>
      </c>
      <c r="M2" s="49" t="s">
        <v>65</v>
      </c>
      <c r="N2" s="49" t="s">
        <v>66</v>
      </c>
      <c r="O2" s="49" t="s">
        <v>66</v>
      </c>
      <c r="P2" s="49" t="s">
        <v>62</v>
      </c>
      <c r="Q2" s="49" t="s">
        <v>62</v>
      </c>
      <c r="R2" s="49" t="s">
        <v>67</v>
      </c>
      <c r="S2" s="49" t="s">
        <v>67</v>
      </c>
      <c r="T2" s="49" t="s">
        <v>67</v>
      </c>
      <c r="U2" s="49" t="s">
        <v>67</v>
      </c>
      <c r="V2" s="49" t="s">
        <v>63</v>
      </c>
      <c r="W2" s="49" t="s">
        <v>63</v>
      </c>
      <c r="X2" s="49" t="s">
        <v>63</v>
      </c>
      <c r="Y2" s="49" t="s">
        <v>63</v>
      </c>
      <c r="Z2" s="49" t="s">
        <v>64</v>
      </c>
      <c r="AA2" s="49" t="s">
        <v>64</v>
      </c>
      <c r="AB2" s="49" t="s">
        <v>64</v>
      </c>
      <c r="AC2" s="49" t="s">
        <v>64</v>
      </c>
      <c r="AD2" s="49" t="s">
        <v>64</v>
      </c>
      <c r="AE2" s="49" t="s">
        <v>64</v>
      </c>
      <c r="AF2" s="49" t="s">
        <v>64</v>
      </c>
      <c r="AG2" s="49" t="s">
        <v>64</v>
      </c>
      <c r="AH2" s="49" t="s">
        <v>68</v>
      </c>
      <c r="AI2" s="49" t="s">
        <v>68</v>
      </c>
      <c r="AJ2" s="49" t="s">
        <v>69</v>
      </c>
      <c r="AK2" s="49" t="s">
        <v>69</v>
      </c>
    </row>
    <row r="3" spans="1:37">
      <c r="A3" s="28" t="s">
        <v>70</v>
      </c>
      <c r="B3" s="49" t="s">
        <v>71</v>
      </c>
      <c r="C3" s="49" t="s">
        <v>71</v>
      </c>
      <c r="D3" s="49" t="s">
        <v>72</v>
      </c>
      <c r="E3" s="49" t="s">
        <v>72</v>
      </c>
      <c r="F3" s="49" t="s">
        <v>73</v>
      </c>
      <c r="G3" s="49" t="s">
        <v>73</v>
      </c>
      <c r="H3" s="49" t="s">
        <v>74</v>
      </c>
      <c r="I3" s="49" t="s">
        <v>74</v>
      </c>
      <c r="J3" s="49" t="s">
        <v>75</v>
      </c>
      <c r="K3" s="49" t="s">
        <v>75</v>
      </c>
      <c r="L3" s="49" t="s">
        <v>76</v>
      </c>
      <c r="M3" s="49" t="s">
        <v>76</v>
      </c>
      <c r="N3" s="49" t="s">
        <v>77</v>
      </c>
      <c r="O3" s="49" t="s">
        <v>77</v>
      </c>
      <c r="P3" s="49" t="s">
        <v>78</v>
      </c>
      <c r="Q3" s="49" t="s">
        <v>78</v>
      </c>
      <c r="R3" s="49" t="s">
        <v>79</v>
      </c>
      <c r="S3" s="49" t="s">
        <v>79</v>
      </c>
      <c r="T3" s="49" t="s">
        <v>80</v>
      </c>
      <c r="U3" s="49" t="s">
        <v>80</v>
      </c>
      <c r="V3" s="49" t="s">
        <v>81</v>
      </c>
      <c r="W3" s="49" t="s">
        <v>81</v>
      </c>
      <c r="X3" s="49" t="s">
        <v>82</v>
      </c>
      <c r="Y3" s="49" t="s">
        <v>82</v>
      </c>
      <c r="Z3" s="49" t="s">
        <v>83</v>
      </c>
      <c r="AA3" s="49" t="s">
        <v>83</v>
      </c>
      <c r="AB3" s="49" t="s">
        <v>84</v>
      </c>
      <c r="AC3" s="49" t="s">
        <v>84</v>
      </c>
      <c r="AD3" s="49" t="s">
        <v>85</v>
      </c>
      <c r="AE3" s="49" t="s">
        <v>85</v>
      </c>
      <c r="AF3" s="49" t="s">
        <v>86</v>
      </c>
      <c r="AG3" s="49" t="s">
        <v>86</v>
      </c>
      <c r="AH3" s="49" t="s">
        <v>87</v>
      </c>
      <c r="AI3" s="49" t="s">
        <v>87</v>
      </c>
      <c r="AJ3" s="49" t="s">
        <v>88</v>
      </c>
      <c r="AK3" s="49" t="s">
        <v>88</v>
      </c>
    </row>
    <row r="4" spans="1:37" s="40" customFormat="1" ht="75">
      <c r="A4" s="39" t="s">
        <v>89</v>
      </c>
      <c r="B4" s="50" t="s">
        <v>90</v>
      </c>
      <c r="C4" s="50" t="s">
        <v>90</v>
      </c>
      <c r="D4" s="50" t="s">
        <v>91</v>
      </c>
      <c r="E4" s="50" t="s">
        <v>91</v>
      </c>
      <c r="F4" s="50" t="s">
        <v>92</v>
      </c>
      <c r="G4" s="50" t="s">
        <v>92</v>
      </c>
      <c r="H4" s="50" t="s">
        <v>93</v>
      </c>
      <c r="I4" s="50" t="s">
        <v>93</v>
      </c>
      <c r="J4" s="50" t="s">
        <v>94</v>
      </c>
      <c r="K4" s="50" t="s">
        <v>94</v>
      </c>
      <c r="L4" s="50" t="s">
        <v>95</v>
      </c>
      <c r="M4" s="50" t="s">
        <v>95</v>
      </c>
      <c r="N4" s="50" t="s">
        <v>96</v>
      </c>
      <c r="O4" s="50" t="s">
        <v>96</v>
      </c>
      <c r="P4" s="50" t="s">
        <v>97</v>
      </c>
      <c r="Q4" s="50" t="s">
        <v>97</v>
      </c>
      <c r="R4" s="50" t="s">
        <v>98</v>
      </c>
      <c r="S4" s="50" t="s">
        <v>98</v>
      </c>
      <c r="T4" s="50" t="s">
        <v>99</v>
      </c>
      <c r="U4" s="50" t="s">
        <v>99</v>
      </c>
      <c r="V4" s="50" t="s">
        <v>100</v>
      </c>
      <c r="W4" s="50" t="s">
        <v>100</v>
      </c>
      <c r="X4" s="50" t="s">
        <v>101</v>
      </c>
      <c r="Y4" s="50" t="s">
        <v>101</v>
      </c>
      <c r="Z4" s="50" t="s">
        <v>102</v>
      </c>
      <c r="AA4" s="50" t="s">
        <v>102</v>
      </c>
      <c r="AB4" s="50" t="s">
        <v>103</v>
      </c>
      <c r="AC4" s="50" t="s">
        <v>103</v>
      </c>
      <c r="AD4" s="50" t="s">
        <v>104</v>
      </c>
      <c r="AE4" s="50" t="s">
        <v>104</v>
      </c>
      <c r="AF4" s="50" t="s">
        <v>105</v>
      </c>
      <c r="AG4" s="50" t="s">
        <v>105</v>
      </c>
      <c r="AH4" s="50" t="s">
        <v>106</v>
      </c>
      <c r="AI4" s="50" t="s">
        <v>106</v>
      </c>
      <c r="AJ4" s="50" t="s">
        <v>107</v>
      </c>
      <c r="AK4" s="50" t="s">
        <v>107</v>
      </c>
    </row>
    <row r="5" spans="1:37" s="40" customFormat="1">
      <c r="A5" s="51" t="s">
        <v>108</v>
      </c>
      <c r="B5" s="50" t="s">
        <v>109</v>
      </c>
      <c r="C5" s="50" t="s">
        <v>109</v>
      </c>
      <c r="D5" s="50" t="s">
        <v>109</v>
      </c>
      <c r="E5" s="50" t="s">
        <v>109</v>
      </c>
      <c r="F5" s="50" t="s">
        <v>109</v>
      </c>
      <c r="G5" s="50" t="s">
        <v>109</v>
      </c>
      <c r="H5" s="50" t="s">
        <v>109</v>
      </c>
      <c r="I5" s="50" t="s">
        <v>109</v>
      </c>
      <c r="J5" s="50" t="s">
        <v>109</v>
      </c>
      <c r="K5" s="50" t="s">
        <v>109</v>
      </c>
      <c r="L5" s="50" t="s">
        <v>110</v>
      </c>
      <c r="M5" s="50" t="s">
        <v>110</v>
      </c>
      <c r="N5" s="50" t="s">
        <v>110</v>
      </c>
      <c r="O5" s="50" t="s">
        <v>110</v>
      </c>
      <c r="P5" s="50" t="s">
        <v>110</v>
      </c>
      <c r="Q5" s="50" t="s">
        <v>110</v>
      </c>
      <c r="R5" s="50" t="s">
        <v>110</v>
      </c>
      <c r="S5" s="50" t="s">
        <v>110</v>
      </c>
      <c r="T5" s="50" t="s">
        <v>110</v>
      </c>
      <c r="U5" s="50" t="s">
        <v>110</v>
      </c>
      <c r="V5" s="50" t="s">
        <v>110</v>
      </c>
      <c r="W5" s="50" t="s">
        <v>110</v>
      </c>
      <c r="X5" s="50" t="s">
        <v>110</v>
      </c>
      <c r="Y5" s="50" t="s">
        <v>110</v>
      </c>
      <c r="Z5" s="50" t="s">
        <v>110</v>
      </c>
      <c r="AA5" s="50" t="s">
        <v>110</v>
      </c>
      <c r="AB5" s="50" t="s">
        <v>110</v>
      </c>
      <c r="AC5" s="50" t="s">
        <v>110</v>
      </c>
      <c r="AD5" s="50" t="s">
        <v>110</v>
      </c>
      <c r="AE5" s="50" t="s">
        <v>110</v>
      </c>
      <c r="AF5" s="50" t="s">
        <v>110</v>
      </c>
      <c r="AG5" s="50" t="s">
        <v>110</v>
      </c>
      <c r="AH5" s="50" t="s">
        <v>111</v>
      </c>
      <c r="AI5" s="50" t="s">
        <v>111</v>
      </c>
      <c r="AJ5" s="50" t="s">
        <v>111</v>
      </c>
      <c r="AK5" s="50" t="s">
        <v>111</v>
      </c>
    </row>
    <row r="6" spans="1:37" s="40" customFormat="1">
      <c r="A6" s="51" t="s">
        <v>112</v>
      </c>
      <c r="B6" s="50" t="s">
        <v>113</v>
      </c>
      <c r="C6" s="50" t="s">
        <v>113</v>
      </c>
      <c r="D6" s="50" t="s">
        <v>114</v>
      </c>
      <c r="E6" s="50" t="s">
        <v>114</v>
      </c>
      <c r="F6" s="50" t="s">
        <v>113</v>
      </c>
      <c r="G6" s="50" t="s">
        <v>113</v>
      </c>
      <c r="H6" s="50" t="s">
        <v>113</v>
      </c>
      <c r="I6" s="50" t="s">
        <v>113</v>
      </c>
      <c r="J6" s="50" t="s">
        <v>114</v>
      </c>
      <c r="K6" s="50" t="s">
        <v>114</v>
      </c>
      <c r="L6" s="50" t="s">
        <v>113</v>
      </c>
      <c r="M6" s="50" t="s">
        <v>113</v>
      </c>
      <c r="N6" s="50" t="s">
        <v>113</v>
      </c>
      <c r="O6" s="50" t="s">
        <v>113</v>
      </c>
      <c r="P6" s="50" t="s">
        <v>113</v>
      </c>
      <c r="Q6" s="50" t="s">
        <v>113</v>
      </c>
      <c r="R6" s="50" t="s">
        <v>113</v>
      </c>
      <c r="S6" s="50" t="s">
        <v>113</v>
      </c>
      <c r="T6" s="50" t="s">
        <v>113</v>
      </c>
      <c r="U6" s="50" t="s">
        <v>113</v>
      </c>
      <c r="V6" s="50" t="s">
        <v>113</v>
      </c>
      <c r="W6" s="50" t="s">
        <v>113</v>
      </c>
      <c r="X6" s="50" t="s">
        <v>113</v>
      </c>
      <c r="Y6" s="50" t="s">
        <v>113</v>
      </c>
      <c r="Z6" s="50" t="s">
        <v>115</v>
      </c>
      <c r="AA6" s="50" t="s">
        <v>115</v>
      </c>
      <c r="AB6" s="50" t="s">
        <v>116</v>
      </c>
      <c r="AC6" s="50" t="s">
        <v>116</v>
      </c>
      <c r="AD6" s="50" t="s">
        <v>113</v>
      </c>
      <c r="AE6" s="50" t="s">
        <v>113</v>
      </c>
      <c r="AF6" s="50" t="s">
        <v>116</v>
      </c>
      <c r="AG6" s="50" t="s">
        <v>116</v>
      </c>
      <c r="AH6" s="50" t="s">
        <v>116</v>
      </c>
      <c r="AI6" s="50" t="s">
        <v>116</v>
      </c>
      <c r="AJ6" s="50" t="s">
        <v>116</v>
      </c>
      <c r="AK6" s="50" t="s">
        <v>116</v>
      </c>
    </row>
    <row r="8" spans="1:37">
      <c r="A8" s="26" t="s">
        <v>117</v>
      </c>
      <c r="B8" s="49">
        <v>60</v>
      </c>
      <c r="C8" s="49">
        <v>60</v>
      </c>
      <c r="D8" s="49">
        <v>60</v>
      </c>
      <c r="E8" s="49">
        <v>60</v>
      </c>
      <c r="F8" s="49">
        <v>60</v>
      </c>
      <c r="G8" s="49">
        <v>60</v>
      </c>
      <c r="H8" s="49">
        <v>60</v>
      </c>
      <c r="I8" s="49">
        <v>60</v>
      </c>
      <c r="J8" s="49">
        <v>72</v>
      </c>
      <c r="K8" s="49">
        <v>72</v>
      </c>
      <c r="L8" s="49">
        <v>72</v>
      </c>
      <c r="M8" s="49">
        <v>72</v>
      </c>
      <c r="N8" s="49">
        <v>72</v>
      </c>
      <c r="O8" s="49">
        <v>72</v>
      </c>
      <c r="P8" s="49">
        <v>72</v>
      </c>
      <c r="Q8" s="49">
        <v>72</v>
      </c>
      <c r="R8" s="49">
        <v>72</v>
      </c>
      <c r="S8" s="49">
        <v>72</v>
      </c>
      <c r="T8" s="49">
        <v>72</v>
      </c>
      <c r="U8" s="49">
        <v>72</v>
      </c>
      <c r="V8" s="49">
        <v>72</v>
      </c>
      <c r="W8" s="49">
        <v>72</v>
      </c>
      <c r="X8" s="49">
        <v>72</v>
      </c>
      <c r="Y8" s="49">
        <v>72</v>
      </c>
      <c r="Z8" s="49">
        <v>72</v>
      </c>
      <c r="AA8" s="49">
        <v>72</v>
      </c>
      <c r="AB8" s="49">
        <v>72</v>
      </c>
      <c r="AC8" s="49">
        <v>72</v>
      </c>
      <c r="AD8" s="49">
        <v>72</v>
      </c>
      <c r="AE8" s="49">
        <v>72</v>
      </c>
      <c r="AF8" s="49">
        <v>72</v>
      </c>
      <c r="AG8" s="49">
        <v>72</v>
      </c>
      <c r="AH8" s="49">
        <v>72</v>
      </c>
      <c r="AI8" s="49">
        <v>72</v>
      </c>
      <c r="AJ8" s="49">
        <v>72</v>
      </c>
      <c r="AK8" s="49">
        <v>72</v>
      </c>
    </row>
    <row r="9" spans="1:37">
      <c r="A9" s="26" t="s">
        <v>118</v>
      </c>
      <c r="B9" s="52">
        <v>10000</v>
      </c>
      <c r="C9" s="52">
        <v>20000</v>
      </c>
      <c r="D9" s="52">
        <v>10000</v>
      </c>
      <c r="E9" s="52">
        <v>20000</v>
      </c>
      <c r="F9" s="52">
        <v>10000</v>
      </c>
      <c r="G9" s="52">
        <v>20000</v>
      </c>
      <c r="H9" s="52">
        <v>10000</v>
      </c>
      <c r="I9" s="52">
        <v>20000</v>
      </c>
      <c r="J9" s="52">
        <v>10000</v>
      </c>
      <c r="K9" s="52">
        <v>15000</v>
      </c>
      <c r="L9" s="52">
        <v>10000</v>
      </c>
      <c r="M9" s="52">
        <v>15000</v>
      </c>
      <c r="N9" s="52">
        <v>10000</v>
      </c>
      <c r="O9" s="52">
        <v>15000</v>
      </c>
      <c r="P9" s="52">
        <v>10000</v>
      </c>
      <c r="Q9" s="52">
        <v>15000</v>
      </c>
      <c r="R9" s="52">
        <v>10000</v>
      </c>
      <c r="S9" s="52">
        <v>15000</v>
      </c>
      <c r="T9" s="52">
        <v>10000</v>
      </c>
      <c r="U9" s="52">
        <v>15000</v>
      </c>
      <c r="V9" s="52">
        <v>10000</v>
      </c>
      <c r="W9" s="52">
        <v>15000</v>
      </c>
      <c r="X9" s="52">
        <v>10000</v>
      </c>
      <c r="Y9" s="52">
        <v>15000</v>
      </c>
      <c r="Z9" s="52">
        <v>10000</v>
      </c>
      <c r="AA9" s="52">
        <v>15000</v>
      </c>
      <c r="AB9" s="52">
        <v>10000</v>
      </c>
      <c r="AC9" s="52">
        <v>15000</v>
      </c>
      <c r="AD9" s="52">
        <v>10000</v>
      </c>
      <c r="AE9" s="52">
        <v>15000</v>
      </c>
      <c r="AF9" s="52">
        <v>10000</v>
      </c>
      <c r="AG9" s="52">
        <v>15000</v>
      </c>
      <c r="AH9" s="52">
        <v>10000</v>
      </c>
      <c r="AI9" s="52">
        <v>15000</v>
      </c>
      <c r="AJ9" s="52">
        <v>10000</v>
      </c>
      <c r="AK9" s="52">
        <v>15000</v>
      </c>
    </row>
    <row r="11" spans="1:37">
      <c r="A11" s="28" t="s">
        <v>119</v>
      </c>
      <c r="B11" s="55">
        <v>35050.07</v>
      </c>
      <c r="C11" s="55">
        <v>35050.07</v>
      </c>
      <c r="D11" s="55">
        <v>38229.53</v>
      </c>
      <c r="E11" s="55">
        <v>38229.53</v>
      </c>
      <c r="F11" s="55">
        <v>44910.36</v>
      </c>
      <c r="G11" s="55">
        <v>44910.36</v>
      </c>
      <c r="H11" s="55">
        <v>50780.07</v>
      </c>
      <c r="I11" s="55">
        <v>50780.07</v>
      </c>
      <c r="J11" s="55">
        <v>58610.01</v>
      </c>
      <c r="K11" s="55">
        <v>58610.01</v>
      </c>
      <c r="L11" s="55">
        <v>73471.199999999997</v>
      </c>
      <c r="M11" s="55">
        <v>73471.199999999997</v>
      </c>
      <c r="N11" s="55">
        <v>59114.55</v>
      </c>
      <c r="O11" s="55">
        <v>59114.55</v>
      </c>
      <c r="P11" s="55">
        <v>39990.5</v>
      </c>
      <c r="Q11" s="55">
        <v>39990.5</v>
      </c>
      <c r="R11" s="55">
        <v>80319.8</v>
      </c>
      <c r="S11" s="55">
        <v>80319.8</v>
      </c>
      <c r="T11" s="55">
        <v>52877</v>
      </c>
      <c r="U11" s="55">
        <v>52877</v>
      </c>
      <c r="V11" s="55">
        <v>35924.9</v>
      </c>
      <c r="W11" s="55">
        <v>35924.9</v>
      </c>
      <c r="X11" s="55">
        <v>71825.600000000006</v>
      </c>
      <c r="Y11" s="55">
        <v>71825.600000000006</v>
      </c>
      <c r="Z11" s="55">
        <v>29504</v>
      </c>
      <c r="AA11" s="55">
        <v>29504</v>
      </c>
      <c r="AB11" s="55">
        <v>52802</v>
      </c>
      <c r="AC11" s="55">
        <v>52802</v>
      </c>
      <c r="AD11" s="55">
        <v>55902</v>
      </c>
      <c r="AE11" s="55">
        <v>55902</v>
      </c>
      <c r="AF11" s="55">
        <v>42090.5</v>
      </c>
      <c r="AG11" s="55">
        <v>42090.5</v>
      </c>
      <c r="AH11" s="55">
        <v>54445.75</v>
      </c>
      <c r="AI11" s="55">
        <v>54445.75</v>
      </c>
      <c r="AJ11" s="55">
        <v>54031.75</v>
      </c>
      <c r="AK11" s="55">
        <v>54031.75</v>
      </c>
    </row>
    <row r="12" spans="1:37">
      <c r="A12" s="28" t="s">
        <v>120</v>
      </c>
      <c r="B12" s="55">
        <v>0</v>
      </c>
      <c r="C12" s="55">
        <v>0</v>
      </c>
      <c r="D12" s="55">
        <v>728</v>
      </c>
      <c r="E12" s="55">
        <v>728</v>
      </c>
      <c r="F12" s="55">
        <v>0</v>
      </c>
      <c r="G12" s="55">
        <v>0</v>
      </c>
      <c r="H12" s="55">
        <v>0</v>
      </c>
      <c r="I12" s="55">
        <v>0</v>
      </c>
      <c r="J12" s="55">
        <v>1612</v>
      </c>
      <c r="K12" s="55">
        <v>1612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6030</v>
      </c>
      <c r="AA12" s="55">
        <v>6030</v>
      </c>
      <c r="AB12" s="55">
        <v>12804</v>
      </c>
      <c r="AC12" s="55">
        <v>12804</v>
      </c>
      <c r="AD12" s="55">
        <v>0</v>
      </c>
      <c r="AE12" s="55">
        <v>0</v>
      </c>
      <c r="AF12" s="55">
        <v>10207</v>
      </c>
      <c r="AG12" s="55">
        <v>10207</v>
      </c>
      <c r="AH12" s="55">
        <v>12610</v>
      </c>
      <c r="AI12" s="55">
        <v>12610</v>
      </c>
      <c r="AJ12" s="55">
        <v>13043</v>
      </c>
      <c r="AK12" s="55">
        <v>13043</v>
      </c>
    </row>
    <row r="13" spans="1:37">
      <c r="A13" s="28" t="s">
        <v>121</v>
      </c>
      <c r="B13" s="55">
        <v>28967</v>
      </c>
      <c r="C13" s="55">
        <v>28967</v>
      </c>
      <c r="D13" s="55">
        <v>30993</v>
      </c>
      <c r="E13" s="55">
        <v>30993</v>
      </c>
      <c r="F13" s="55">
        <v>37116</v>
      </c>
      <c r="G13" s="55">
        <v>37116</v>
      </c>
      <c r="H13" s="55">
        <v>41967</v>
      </c>
      <c r="I13" s="55">
        <v>41967</v>
      </c>
      <c r="J13" s="55">
        <v>47181</v>
      </c>
      <c r="K13" s="55">
        <v>47181</v>
      </c>
      <c r="L13" s="55">
        <v>60720</v>
      </c>
      <c r="M13" s="55">
        <v>60720</v>
      </c>
      <c r="N13" s="55">
        <v>48855</v>
      </c>
      <c r="O13" s="55">
        <v>48855</v>
      </c>
      <c r="P13" s="55">
        <v>33050</v>
      </c>
      <c r="Q13" s="55">
        <v>33050</v>
      </c>
      <c r="R13" s="55">
        <v>66380</v>
      </c>
      <c r="S13" s="55">
        <v>66380</v>
      </c>
      <c r="T13" s="55">
        <v>43700</v>
      </c>
      <c r="U13" s="55">
        <v>43700</v>
      </c>
      <c r="V13" s="55">
        <v>29690</v>
      </c>
      <c r="W13" s="55">
        <v>29690</v>
      </c>
      <c r="X13" s="55">
        <v>59360</v>
      </c>
      <c r="Y13" s="55">
        <v>59360</v>
      </c>
      <c r="Z13" s="55">
        <v>19400</v>
      </c>
      <c r="AA13" s="55">
        <v>19400</v>
      </c>
      <c r="AB13" s="55">
        <v>33100</v>
      </c>
      <c r="AC13" s="55">
        <v>33100</v>
      </c>
      <c r="AD13" s="55">
        <v>46200</v>
      </c>
      <c r="AE13" s="55">
        <v>46200</v>
      </c>
      <c r="AF13" s="55">
        <v>26350</v>
      </c>
      <c r="AG13" s="55">
        <v>26350</v>
      </c>
      <c r="AH13" s="55">
        <v>34575</v>
      </c>
      <c r="AI13" s="55">
        <v>34575</v>
      </c>
      <c r="AJ13" s="55">
        <v>33875</v>
      </c>
      <c r="AK13" s="55">
        <v>33875</v>
      </c>
    </row>
    <row r="14" spans="1:37">
      <c r="A14" s="28" t="s">
        <v>122</v>
      </c>
      <c r="B14" s="55">
        <v>0</v>
      </c>
      <c r="C14" s="55">
        <v>0</v>
      </c>
      <c r="D14" s="55">
        <v>255</v>
      </c>
      <c r="E14" s="55">
        <v>255</v>
      </c>
      <c r="F14" s="55">
        <v>0</v>
      </c>
      <c r="G14" s="55">
        <v>0</v>
      </c>
      <c r="H14" s="55">
        <v>0</v>
      </c>
      <c r="I14" s="55">
        <v>0</v>
      </c>
      <c r="J14" s="55">
        <v>565</v>
      </c>
      <c r="K14" s="55">
        <v>565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5">
        <v>0</v>
      </c>
    </row>
    <row r="15" spans="1:37">
      <c r="A15" s="28" t="s">
        <v>123</v>
      </c>
      <c r="B15" s="55">
        <v>28967</v>
      </c>
      <c r="C15" s="55">
        <v>28967</v>
      </c>
      <c r="D15" s="55">
        <v>31721</v>
      </c>
      <c r="E15" s="55">
        <v>31721</v>
      </c>
      <c r="F15" s="55">
        <v>37116</v>
      </c>
      <c r="G15" s="55">
        <v>37116</v>
      </c>
      <c r="H15" s="55">
        <v>41967</v>
      </c>
      <c r="I15" s="55">
        <v>41967</v>
      </c>
      <c r="J15" s="55">
        <v>48702</v>
      </c>
      <c r="K15" s="55">
        <v>48702</v>
      </c>
      <c r="L15" s="55">
        <v>60720</v>
      </c>
      <c r="M15" s="55">
        <v>60720</v>
      </c>
      <c r="N15" s="55">
        <v>48855</v>
      </c>
      <c r="O15" s="55">
        <v>48855</v>
      </c>
      <c r="P15" s="55">
        <v>33050</v>
      </c>
      <c r="Q15" s="55">
        <v>33050</v>
      </c>
      <c r="R15" s="55">
        <v>66380</v>
      </c>
      <c r="S15" s="55">
        <v>66380</v>
      </c>
      <c r="T15" s="55">
        <v>43700</v>
      </c>
      <c r="U15" s="55">
        <v>43700</v>
      </c>
      <c r="V15" s="55">
        <v>29690</v>
      </c>
      <c r="W15" s="55">
        <v>29690</v>
      </c>
      <c r="X15" s="55">
        <v>59360</v>
      </c>
      <c r="Y15" s="55">
        <v>59360</v>
      </c>
      <c r="Z15" s="55">
        <v>25430</v>
      </c>
      <c r="AA15" s="55">
        <v>25430</v>
      </c>
      <c r="AB15" s="55">
        <v>45851</v>
      </c>
      <c r="AC15" s="55">
        <v>45851</v>
      </c>
      <c r="AD15" s="55">
        <v>46200</v>
      </c>
      <c r="AE15" s="55">
        <v>46200</v>
      </c>
      <c r="AF15" s="55">
        <v>36557</v>
      </c>
      <c r="AG15" s="55">
        <v>36557</v>
      </c>
      <c r="AH15" s="55">
        <v>47185</v>
      </c>
      <c r="AI15" s="55">
        <v>47185</v>
      </c>
      <c r="AJ15" s="55">
        <v>46918</v>
      </c>
      <c r="AK15" s="55">
        <v>46918</v>
      </c>
    </row>
    <row r="17" spans="1:37">
      <c r="A17" s="26" t="s">
        <v>124</v>
      </c>
      <c r="B17" s="55">
        <v>150</v>
      </c>
      <c r="C17" s="55">
        <v>150</v>
      </c>
      <c r="D17" s="55">
        <v>150</v>
      </c>
      <c r="E17" s="56">
        <v>150</v>
      </c>
      <c r="F17" s="56">
        <v>150</v>
      </c>
      <c r="G17" s="56">
        <v>150</v>
      </c>
      <c r="H17" s="56">
        <v>150</v>
      </c>
      <c r="I17" s="56">
        <v>150</v>
      </c>
      <c r="J17" s="55">
        <v>150</v>
      </c>
      <c r="K17" s="55">
        <v>150</v>
      </c>
      <c r="L17" s="56">
        <v>150</v>
      </c>
      <c r="M17" s="55">
        <v>150</v>
      </c>
      <c r="N17" s="55">
        <v>150</v>
      </c>
      <c r="O17" s="55">
        <v>150</v>
      </c>
      <c r="P17" s="55">
        <v>150</v>
      </c>
      <c r="Q17" s="55">
        <v>150</v>
      </c>
      <c r="R17" s="55">
        <v>150</v>
      </c>
      <c r="S17" s="55">
        <v>150</v>
      </c>
      <c r="T17" s="55">
        <v>150</v>
      </c>
      <c r="U17" s="55">
        <v>150</v>
      </c>
      <c r="V17" s="55">
        <v>150</v>
      </c>
      <c r="W17" s="55">
        <v>150</v>
      </c>
      <c r="X17" s="55">
        <v>150</v>
      </c>
      <c r="Y17" s="55">
        <v>150</v>
      </c>
      <c r="Z17" s="55">
        <v>150</v>
      </c>
      <c r="AA17" s="55">
        <v>150</v>
      </c>
      <c r="AB17" s="55">
        <v>150</v>
      </c>
      <c r="AC17" s="55">
        <v>150</v>
      </c>
      <c r="AD17" s="55">
        <v>150</v>
      </c>
      <c r="AE17" s="55">
        <v>150</v>
      </c>
      <c r="AF17" s="55">
        <v>150</v>
      </c>
      <c r="AG17" s="55">
        <v>150</v>
      </c>
      <c r="AH17" s="55">
        <v>150</v>
      </c>
      <c r="AI17" s="55">
        <v>150</v>
      </c>
      <c r="AJ17" s="55">
        <v>150</v>
      </c>
      <c r="AK17" s="55">
        <v>150</v>
      </c>
    </row>
    <row r="18" spans="1:37">
      <c r="A18" s="26" t="s">
        <v>125</v>
      </c>
      <c r="B18" s="55">
        <v>0</v>
      </c>
      <c r="C18" s="55">
        <v>0</v>
      </c>
      <c r="D18" s="55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5">
        <v>5000</v>
      </c>
      <c r="K18" s="55">
        <v>5000</v>
      </c>
      <c r="L18" s="56">
        <v>5000</v>
      </c>
      <c r="M18" s="55">
        <v>5000</v>
      </c>
      <c r="N18" s="55">
        <v>5000</v>
      </c>
      <c r="O18" s="55">
        <v>5000</v>
      </c>
      <c r="P18" s="55">
        <v>5000</v>
      </c>
      <c r="Q18" s="55">
        <v>5000</v>
      </c>
      <c r="R18" s="55">
        <v>5000</v>
      </c>
      <c r="S18" s="55">
        <v>5000</v>
      </c>
      <c r="T18" s="55">
        <v>5000</v>
      </c>
      <c r="U18" s="55">
        <v>5000</v>
      </c>
      <c r="V18" s="55">
        <v>5000</v>
      </c>
      <c r="W18" s="55">
        <v>5000</v>
      </c>
      <c r="X18" s="55">
        <v>5000</v>
      </c>
      <c r="Y18" s="55">
        <v>5000</v>
      </c>
      <c r="Z18" s="55">
        <v>5000</v>
      </c>
      <c r="AA18" s="55">
        <v>5000</v>
      </c>
      <c r="AB18" s="55">
        <v>5000</v>
      </c>
      <c r="AC18" s="55">
        <v>5000</v>
      </c>
      <c r="AD18" s="55">
        <v>5000</v>
      </c>
      <c r="AE18" s="55">
        <v>5000</v>
      </c>
      <c r="AF18" s="55">
        <v>5000</v>
      </c>
      <c r="AG18" s="55">
        <v>5000</v>
      </c>
      <c r="AH18" s="55">
        <v>5000</v>
      </c>
      <c r="AI18" s="55">
        <v>5000</v>
      </c>
      <c r="AJ18" s="55">
        <v>5000</v>
      </c>
      <c r="AK18" s="55">
        <v>5000</v>
      </c>
    </row>
    <row r="19" spans="1:37">
      <c r="A19" s="26" t="s">
        <v>126</v>
      </c>
      <c r="B19" s="55">
        <v>0</v>
      </c>
      <c r="C19" s="55">
        <v>0</v>
      </c>
      <c r="D19" s="55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5">
        <v>300</v>
      </c>
      <c r="K19" s="55">
        <v>300</v>
      </c>
      <c r="L19" s="56">
        <v>300</v>
      </c>
      <c r="M19" s="55">
        <v>300</v>
      </c>
      <c r="N19" s="55">
        <v>300</v>
      </c>
      <c r="O19" s="55">
        <v>300</v>
      </c>
      <c r="P19" s="55">
        <v>300</v>
      </c>
      <c r="Q19" s="55">
        <v>300</v>
      </c>
      <c r="R19" s="55">
        <v>300</v>
      </c>
      <c r="S19" s="55">
        <v>300</v>
      </c>
      <c r="T19" s="55">
        <v>300</v>
      </c>
      <c r="U19" s="55">
        <v>300</v>
      </c>
      <c r="V19" s="55">
        <v>300</v>
      </c>
      <c r="W19" s="55">
        <v>300</v>
      </c>
      <c r="X19" s="55">
        <v>300</v>
      </c>
      <c r="Y19" s="55">
        <v>300</v>
      </c>
      <c r="Z19" s="55">
        <v>300</v>
      </c>
      <c r="AA19" s="55">
        <v>300</v>
      </c>
      <c r="AB19" s="55">
        <v>300</v>
      </c>
      <c r="AC19" s="55">
        <v>300</v>
      </c>
      <c r="AD19" s="55">
        <v>300</v>
      </c>
      <c r="AE19" s="55">
        <v>300</v>
      </c>
      <c r="AF19" s="55">
        <v>300</v>
      </c>
      <c r="AG19" s="55">
        <v>300</v>
      </c>
      <c r="AH19" s="55">
        <v>300</v>
      </c>
      <c r="AI19" s="55">
        <v>300</v>
      </c>
      <c r="AJ19" s="55">
        <v>300</v>
      </c>
      <c r="AK19" s="55">
        <v>300</v>
      </c>
    </row>
    <row r="20" spans="1:37">
      <c r="A20" s="26" t="s">
        <v>127</v>
      </c>
      <c r="B20" s="53">
        <v>0.04</v>
      </c>
      <c r="C20" s="53">
        <v>0.04</v>
      </c>
      <c r="D20" s="53">
        <v>0.05</v>
      </c>
      <c r="E20" s="54">
        <v>0.05</v>
      </c>
      <c r="F20" s="54">
        <v>0</v>
      </c>
      <c r="G20" s="54">
        <v>0</v>
      </c>
      <c r="H20" s="54">
        <v>0</v>
      </c>
      <c r="I20" s="54">
        <v>0</v>
      </c>
      <c r="J20" s="53">
        <v>0.01</v>
      </c>
      <c r="K20" s="53">
        <v>0.01</v>
      </c>
      <c r="L20" s="54">
        <v>0.05</v>
      </c>
      <c r="M20" s="53">
        <v>0.05</v>
      </c>
      <c r="N20" s="53">
        <v>0.02</v>
      </c>
      <c r="O20" s="53">
        <v>0.02</v>
      </c>
      <c r="P20" s="53">
        <v>0.05</v>
      </c>
      <c r="Q20" s="53">
        <v>0.05</v>
      </c>
      <c r="R20" s="53">
        <v>0</v>
      </c>
      <c r="S20" s="53">
        <v>0</v>
      </c>
      <c r="T20" s="53">
        <v>0.05</v>
      </c>
      <c r="U20" s="53">
        <v>0.05</v>
      </c>
      <c r="V20" s="53">
        <v>0</v>
      </c>
      <c r="W20" s="53">
        <v>0</v>
      </c>
      <c r="X20" s="53">
        <v>0.11</v>
      </c>
      <c r="Y20" s="53">
        <v>0.11</v>
      </c>
      <c r="Z20" s="53">
        <v>0.08</v>
      </c>
      <c r="AA20" s="53">
        <v>0.08</v>
      </c>
      <c r="AB20" s="53">
        <v>0.08</v>
      </c>
      <c r="AC20" s="53">
        <v>0.08</v>
      </c>
      <c r="AD20" s="53">
        <v>0</v>
      </c>
      <c r="AE20" s="53">
        <v>0</v>
      </c>
      <c r="AF20" s="53">
        <v>0.08</v>
      </c>
      <c r="AG20" s="53">
        <v>0.08</v>
      </c>
      <c r="AH20" s="53">
        <v>0.09</v>
      </c>
      <c r="AI20" s="53">
        <v>0.09</v>
      </c>
      <c r="AJ20" s="53">
        <v>0.06</v>
      </c>
      <c r="AK20" s="53">
        <v>0.06</v>
      </c>
    </row>
    <row r="21" spans="1:37">
      <c r="A21" s="26" t="s">
        <v>128</v>
      </c>
      <c r="B21" s="55">
        <f t="shared" ref="B21" si="0">B20*B13</f>
        <v>1158.68</v>
      </c>
      <c r="C21" s="55">
        <f t="shared" ref="C21:AK21" si="1">C20*C13</f>
        <v>1158.68</v>
      </c>
      <c r="D21" s="55">
        <f t="shared" si="1"/>
        <v>1549.65</v>
      </c>
      <c r="E21" s="55">
        <f t="shared" si="1"/>
        <v>1549.65</v>
      </c>
      <c r="F21" s="55">
        <f t="shared" si="1"/>
        <v>0</v>
      </c>
      <c r="G21" s="55">
        <f t="shared" si="1"/>
        <v>0</v>
      </c>
      <c r="H21" s="55">
        <f t="shared" si="1"/>
        <v>0</v>
      </c>
      <c r="I21" s="55">
        <f t="shared" si="1"/>
        <v>0</v>
      </c>
      <c r="J21" s="55">
        <f>J20*J13</f>
        <v>471.81</v>
      </c>
      <c r="K21" s="55">
        <f>K20*K13</f>
        <v>471.81</v>
      </c>
      <c r="L21" s="55">
        <f t="shared" si="1"/>
        <v>3036</v>
      </c>
      <c r="M21" s="55">
        <f t="shared" si="1"/>
        <v>3036</v>
      </c>
      <c r="N21" s="55">
        <f t="shared" si="1"/>
        <v>977.1</v>
      </c>
      <c r="O21" s="55">
        <f t="shared" si="1"/>
        <v>977.1</v>
      </c>
      <c r="P21" s="55">
        <f t="shared" si="1"/>
        <v>1652.5</v>
      </c>
      <c r="Q21" s="55">
        <f t="shared" si="1"/>
        <v>1652.5</v>
      </c>
      <c r="R21" s="55">
        <f t="shared" si="1"/>
        <v>0</v>
      </c>
      <c r="S21" s="55">
        <f t="shared" si="1"/>
        <v>0</v>
      </c>
      <c r="T21" s="55">
        <f t="shared" si="1"/>
        <v>2185</v>
      </c>
      <c r="U21" s="55">
        <f t="shared" si="1"/>
        <v>2185</v>
      </c>
      <c r="V21" s="55">
        <f t="shared" si="1"/>
        <v>0</v>
      </c>
      <c r="W21" s="55">
        <f t="shared" si="1"/>
        <v>0</v>
      </c>
      <c r="X21" s="55">
        <f t="shared" si="1"/>
        <v>6529.6</v>
      </c>
      <c r="Y21" s="55">
        <f t="shared" si="1"/>
        <v>6529.6</v>
      </c>
      <c r="Z21" s="55">
        <f t="shared" si="1"/>
        <v>1552</v>
      </c>
      <c r="AA21" s="55">
        <f t="shared" si="1"/>
        <v>1552</v>
      </c>
      <c r="AB21" s="55">
        <f t="shared" si="1"/>
        <v>2648</v>
      </c>
      <c r="AC21" s="55">
        <f t="shared" si="1"/>
        <v>2648</v>
      </c>
      <c r="AD21" s="55">
        <f t="shared" si="1"/>
        <v>0</v>
      </c>
      <c r="AE21" s="55">
        <f t="shared" si="1"/>
        <v>0</v>
      </c>
      <c r="AF21" s="55">
        <f t="shared" si="1"/>
        <v>2108</v>
      </c>
      <c r="AG21" s="55">
        <f t="shared" si="1"/>
        <v>2108</v>
      </c>
      <c r="AH21" s="55">
        <f t="shared" si="1"/>
        <v>3111.75</v>
      </c>
      <c r="AI21" s="55">
        <f t="shared" si="1"/>
        <v>3111.75</v>
      </c>
      <c r="AJ21" s="55">
        <f t="shared" si="1"/>
        <v>2032.5</v>
      </c>
      <c r="AK21" s="55">
        <f t="shared" si="1"/>
        <v>2032.5</v>
      </c>
    </row>
    <row r="22" spans="1:37">
      <c r="A22" s="26" t="s">
        <v>129</v>
      </c>
      <c r="B22" s="55">
        <v>41</v>
      </c>
      <c r="C22" s="55">
        <v>41</v>
      </c>
      <c r="D22" s="55">
        <v>41</v>
      </c>
      <c r="E22" s="56">
        <v>41</v>
      </c>
      <c r="F22" s="56">
        <v>41</v>
      </c>
      <c r="G22" s="56">
        <v>41</v>
      </c>
      <c r="H22" s="56">
        <v>41</v>
      </c>
      <c r="I22" s="56">
        <v>41</v>
      </c>
      <c r="J22" s="55">
        <v>41</v>
      </c>
      <c r="K22" s="55">
        <v>41</v>
      </c>
      <c r="L22" s="56">
        <v>41</v>
      </c>
      <c r="M22" s="55">
        <v>41</v>
      </c>
      <c r="N22" s="55">
        <v>41</v>
      </c>
      <c r="O22" s="55">
        <v>41</v>
      </c>
      <c r="P22" s="55">
        <v>41</v>
      </c>
      <c r="Q22" s="55">
        <v>41</v>
      </c>
      <c r="R22" s="55">
        <v>41</v>
      </c>
      <c r="S22" s="55">
        <v>41</v>
      </c>
      <c r="T22" s="55">
        <v>41</v>
      </c>
      <c r="U22" s="55">
        <v>41</v>
      </c>
      <c r="V22" s="55">
        <v>41</v>
      </c>
      <c r="W22" s="55">
        <v>41</v>
      </c>
      <c r="X22" s="55">
        <v>41</v>
      </c>
      <c r="Y22" s="55">
        <v>41</v>
      </c>
      <c r="Z22" s="55">
        <v>41</v>
      </c>
      <c r="AA22" s="55">
        <v>41</v>
      </c>
      <c r="AB22" s="55">
        <v>41</v>
      </c>
      <c r="AC22" s="55">
        <v>41</v>
      </c>
      <c r="AD22" s="55">
        <v>41</v>
      </c>
      <c r="AE22" s="55">
        <v>41</v>
      </c>
      <c r="AF22" s="55">
        <v>41</v>
      </c>
      <c r="AG22" s="55">
        <v>41</v>
      </c>
      <c r="AH22" s="55">
        <v>41</v>
      </c>
      <c r="AI22" s="55">
        <v>41</v>
      </c>
      <c r="AJ22" s="55">
        <v>41</v>
      </c>
      <c r="AK22" s="55">
        <v>41</v>
      </c>
    </row>
    <row r="23" spans="1:37">
      <c r="A23" s="26" t="s">
        <v>130</v>
      </c>
      <c r="B23" s="55">
        <v>38</v>
      </c>
      <c r="C23" s="55">
        <v>38</v>
      </c>
      <c r="D23" s="55">
        <v>38</v>
      </c>
      <c r="E23" s="56">
        <v>38</v>
      </c>
      <c r="F23" s="56">
        <v>38</v>
      </c>
      <c r="G23" s="56">
        <v>38</v>
      </c>
      <c r="H23" s="56">
        <v>38</v>
      </c>
      <c r="I23" s="56">
        <v>38</v>
      </c>
      <c r="J23" s="55">
        <v>38</v>
      </c>
      <c r="K23" s="55">
        <v>38</v>
      </c>
      <c r="L23" s="56">
        <v>38</v>
      </c>
      <c r="M23" s="55">
        <v>38</v>
      </c>
      <c r="N23" s="55">
        <v>38</v>
      </c>
      <c r="O23" s="55">
        <v>38</v>
      </c>
      <c r="P23" s="55">
        <v>38</v>
      </c>
      <c r="Q23" s="55">
        <v>38</v>
      </c>
      <c r="R23" s="55">
        <v>38</v>
      </c>
      <c r="S23" s="55">
        <v>38</v>
      </c>
      <c r="T23" s="55">
        <v>38</v>
      </c>
      <c r="U23" s="55">
        <v>38</v>
      </c>
      <c r="V23" s="55">
        <v>38</v>
      </c>
      <c r="W23" s="55">
        <v>38</v>
      </c>
      <c r="X23" s="55">
        <v>38</v>
      </c>
      <c r="Y23" s="55">
        <v>38</v>
      </c>
      <c r="Z23" s="55">
        <v>38</v>
      </c>
      <c r="AA23" s="55">
        <v>38</v>
      </c>
      <c r="AB23" s="55">
        <v>38</v>
      </c>
      <c r="AC23" s="55">
        <v>38</v>
      </c>
      <c r="AD23" s="55">
        <v>38</v>
      </c>
      <c r="AE23" s="55">
        <v>38</v>
      </c>
      <c r="AF23" s="55">
        <v>38</v>
      </c>
      <c r="AG23" s="55">
        <v>38</v>
      </c>
      <c r="AH23" s="55">
        <v>38</v>
      </c>
      <c r="AI23" s="55">
        <v>38</v>
      </c>
      <c r="AJ23" s="55">
        <v>38</v>
      </c>
      <c r="AK23" s="55">
        <v>38</v>
      </c>
    </row>
    <row r="24" spans="1:37">
      <c r="A24" s="26" t="s">
        <v>131</v>
      </c>
      <c r="B24" s="89">
        <v>1008</v>
      </c>
      <c r="C24" s="55">
        <v>1008</v>
      </c>
      <c r="D24" s="55">
        <v>1098</v>
      </c>
      <c r="E24" s="56">
        <v>1098</v>
      </c>
      <c r="F24" s="56">
        <v>1027</v>
      </c>
      <c r="G24" s="56">
        <v>1027</v>
      </c>
      <c r="H24" s="56">
        <v>1093</v>
      </c>
      <c r="I24" s="56">
        <v>1093</v>
      </c>
      <c r="J24" s="55">
        <v>1168</v>
      </c>
      <c r="K24" s="55">
        <v>1168</v>
      </c>
      <c r="L24" s="56">
        <v>1490</v>
      </c>
      <c r="M24" s="55">
        <v>1490</v>
      </c>
      <c r="N24" s="55">
        <v>1086</v>
      </c>
      <c r="O24" s="55">
        <v>1086</v>
      </c>
      <c r="P24" s="55">
        <v>792</v>
      </c>
      <c r="Q24" s="55">
        <v>792</v>
      </c>
      <c r="R24" s="55">
        <v>894</v>
      </c>
      <c r="S24" s="55">
        <v>894</v>
      </c>
      <c r="T24" s="55">
        <v>842</v>
      </c>
      <c r="U24" s="55">
        <v>842</v>
      </c>
      <c r="V24" s="55">
        <v>815</v>
      </c>
      <c r="W24" s="55">
        <v>815</v>
      </c>
      <c r="X24" s="55">
        <v>954</v>
      </c>
      <c r="Y24" s="55">
        <v>954</v>
      </c>
      <c r="Z24" s="55">
        <v>1055</v>
      </c>
      <c r="AA24" s="55">
        <v>1055</v>
      </c>
      <c r="AB24" s="55">
        <v>1309</v>
      </c>
      <c r="AC24" s="55">
        <v>1309</v>
      </c>
      <c r="AD24" s="55">
        <v>1230</v>
      </c>
      <c r="AE24" s="55">
        <v>1230</v>
      </c>
      <c r="AF24" s="55">
        <v>1168</v>
      </c>
      <c r="AG24" s="55">
        <v>1168</v>
      </c>
      <c r="AH24" s="55">
        <v>1100</v>
      </c>
      <c r="AI24" s="55">
        <v>1100</v>
      </c>
      <c r="AJ24" s="55">
        <v>874</v>
      </c>
      <c r="AK24" s="55">
        <v>874</v>
      </c>
    </row>
    <row r="25" spans="1:37">
      <c r="A25" s="26" t="s">
        <v>132</v>
      </c>
      <c r="B25" s="89">
        <f>B15+SUM(B17:B19)-B21+SUM(B22:B24)</f>
        <v>29045.32</v>
      </c>
      <c r="C25" s="89">
        <f t="shared" ref="C25:AK25" si="2">C15+SUM(C17:C19)-C21+SUM(C22:C24)</f>
        <v>29045.32</v>
      </c>
      <c r="D25" s="89">
        <f t="shared" si="2"/>
        <v>31498.35</v>
      </c>
      <c r="E25" s="89">
        <f t="shared" si="2"/>
        <v>31498.35</v>
      </c>
      <c r="F25" s="89">
        <f t="shared" si="2"/>
        <v>38372</v>
      </c>
      <c r="G25" s="89">
        <f t="shared" si="2"/>
        <v>38372</v>
      </c>
      <c r="H25" s="89">
        <f t="shared" si="2"/>
        <v>43289</v>
      </c>
      <c r="I25" s="89">
        <f t="shared" si="2"/>
        <v>43289</v>
      </c>
      <c r="J25" s="89">
        <f t="shared" si="2"/>
        <v>54927.19</v>
      </c>
      <c r="K25" s="89">
        <f t="shared" si="2"/>
        <v>54927.19</v>
      </c>
      <c r="L25" s="89">
        <f t="shared" si="2"/>
        <v>64703</v>
      </c>
      <c r="M25" s="89">
        <f t="shared" si="2"/>
        <v>64703</v>
      </c>
      <c r="N25" s="89">
        <f t="shared" si="2"/>
        <v>54492.9</v>
      </c>
      <c r="O25" s="89">
        <f t="shared" si="2"/>
        <v>54492.9</v>
      </c>
      <c r="P25" s="89">
        <f t="shared" si="2"/>
        <v>37718.5</v>
      </c>
      <c r="Q25" s="89">
        <f t="shared" si="2"/>
        <v>37718.5</v>
      </c>
      <c r="R25" s="89">
        <f t="shared" si="2"/>
        <v>72803</v>
      </c>
      <c r="S25" s="89">
        <f t="shared" si="2"/>
        <v>72803</v>
      </c>
      <c r="T25" s="89">
        <f t="shared" si="2"/>
        <v>47886</v>
      </c>
      <c r="U25" s="89">
        <f t="shared" si="2"/>
        <v>47886</v>
      </c>
      <c r="V25" s="89">
        <f t="shared" si="2"/>
        <v>36034</v>
      </c>
      <c r="W25" s="89">
        <f t="shared" si="2"/>
        <v>36034</v>
      </c>
      <c r="X25" s="89">
        <f t="shared" si="2"/>
        <v>59313.4</v>
      </c>
      <c r="Y25" s="89">
        <f t="shared" si="2"/>
        <v>59313.4</v>
      </c>
      <c r="Z25" s="89">
        <f t="shared" si="2"/>
        <v>30462</v>
      </c>
      <c r="AA25" s="89">
        <f t="shared" si="2"/>
        <v>30462</v>
      </c>
      <c r="AB25" s="89">
        <f t="shared" si="2"/>
        <v>50041</v>
      </c>
      <c r="AC25" s="89">
        <f t="shared" si="2"/>
        <v>50041</v>
      </c>
      <c r="AD25" s="89">
        <f t="shared" si="2"/>
        <v>52959</v>
      </c>
      <c r="AE25" s="89">
        <f t="shared" si="2"/>
        <v>52959</v>
      </c>
      <c r="AF25" s="89">
        <f t="shared" si="2"/>
        <v>41146</v>
      </c>
      <c r="AG25" s="89">
        <f t="shared" si="2"/>
        <v>41146</v>
      </c>
      <c r="AH25" s="89">
        <f t="shared" si="2"/>
        <v>50702.25</v>
      </c>
      <c r="AI25" s="89">
        <f t="shared" si="2"/>
        <v>50702.25</v>
      </c>
      <c r="AJ25" s="89">
        <f t="shared" si="2"/>
        <v>51288.5</v>
      </c>
      <c r="AK25" s="89">
        <f t="shared" si="2"/>
        <v>51288.5</v>
      </c>
    </row>
    <row r="26" spans="1:37">
      <c r="A26" s="41"/>
      <c r="B26" s="48"/>
      <c r="C26" s="48"/>
      <c r="D26" s="48"/>
      <c r="E26" s="48"/>
      <c r="F26" s="48"/>
      <c r="G26" s="48"/>
      <c r="H26" s="48"/>
      <c r="I26" s="48"/>
      <c r="L26" s="48"/>
      <c r="M26" s="48"/>
    </row>
    <row r="27" spans="1:37">
      <c r="A27" s="26" t="s">
        <v>133</v>
      </c>
      <c r="B27" s="78">
        <v>45061</v>
      </c>
      <c r="C27" s="78">
        <v>45061</v>
      </c>
      <c r="D27" s="78">
        <v>45061</v>
      </c>
      <c r="E27" s="78">
        <v>45061</v>
      </c>
      <c r="F27" s="78">
        <v>45061</v>
      </c>
      <c r="G27" s="78">
        <v>45061</v>
      </c>
      <c r="H27" s="78">
        <v>45061</v>
      </c>
      <c r="I27" s="78">
        <v>45061</v>
      </c>
      <c r="J27" s="78">
        <v>45061</v>
      </c>
      <c r="K27" s="78">
        <v>45061</v>
      </c>
      <c r="L27" s="78">
        <v>45061</v>
      </c>
      <c r="M27" s="78">
        <v>45061</v>
      </c>
      <c r="N27" s="78">
        <v>45061</v>
      </c>
      <c r="O27" s="78">
        <v>45061</v>
      </c>
      <c r="P27" s="78">
        <v>45061</v>
      </c>
      <c r="Q27" s="78">
        <v>45061</v>
      </c>
      <c r="R27" s="78">
        <v>45061</v>
      </c>
      <c r="S27" s="78">
        <v>45061</v>
      </c>
      <c r="T27" s="78">
        <v>45061</v>
      </c>
      <c r="U27" s="78">
        <v>45061</v>
      </c>
      <c r="V27" s="78">
        <v>45061</v>
      </c>
      <c r="W27" s="78">
        <v>45061</v>
      </c>
      <c r="X27" s="78">
        <v>45061</v>
      </c>
      <c r="Y27" s="78">
        <v>45061</v>
      </c>
      <c r="Z27" s="78">
        <v>45061</v>
      </c>
      <c r="AA27" s="78">
        <v>45061</v>
      </c>
      <c r="AB27" s="78">
        <v>45061</v>
      </c>
      <c r="AC27" s="78">
        <v>45061</v>
      </c>
      <c r="AD27" s="78">
        <v>45061</v>
      </c>
      <c r="AE27" s="78">
        <v>45061</v>
      </c>
      <c r="AF27" s="78">
        <v>45061</v>
      </c>
      <c r="AG27" s="78">
        <v>45061</v>
      </c>
      <c r="AH27" s="78">
        <v>45061</v>
      </c>
      <c r="AI27" s="78">
        <v>45061</v>
      </c>
      <c r="AJ27" s="78">
        <v>45061</v>
      </c>
      <c r="AK27" s="78">
        <v>45061</v>
      </c>
    </row>
    <row r="28" spans="1:37">
      <c r="A28" s="26" t="s">
        <v>134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</row>
    <row r="29" spans="1:37">
      <c r="A29" s="26" t="s">
        <v>135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</row>
    <row r="30" spans="1:37">
      <c r="A30" s="26" t="s">
        <v>136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</row>
    <row r="31" spans="1:37">
      <c r="A31" s="26" t="s">
        <v>137</v>
      </c>
      <c r="B31" s="79">
        <f>SUM(B29:B30)</f>
        <v>0</v>
      </c>
      <c r="C31" s="79">
        <f t="shared" ref="C31:AK31" si="3">SUM(C29:C30)</f>
        <v>0</v>
      </c>
      <c r="D31" s="79">
        <f t="shared" si="3"/>
        <v>0</v>
      </c>
      <c r="E31" s="79">
        <f t="shared" si="3"/>
        <v>0</v>
      </c>
      <c r="F31" s="79">
        <f t="shared" si="3"/>
        <v>0</v>
      </c>
      <c r="G31" s="79">
        <f t="shared" si="3"/>
        <v>0</v>
      </c>
      <c r="H31" s="79">
        <f t="shared" si="3"/>
        <v>0</v>
      </c>
      <c r="I31" s="79">
        <f t="shared" si="3"/>
        <v>0</v>
      </c>
      <c r="J31" s="79">
        <f>SUM(J29:J30)</f>
        <v>0</v>
      </c>
      <c r="K31" s="79">
        <f>SUM(K29:K30)</f>
        <v>0</v>
      </c>
      <c r="L31" s="79">
        <f t="shared" si="3"/>
        <v>0</v>
      </c>
      <c r="M31" s="79">
        <f t="shared" si="3"/>
        <v>0</v>
      </c>
      <c r="N31" s="79">
        <f t="shared" si="3"/>
        <v>0</v>
      </c>
      <c r="O31" s="79">
        <f t="shared" si="3"/>
        <v>0</v>
      </c>
      <c r="P31" s="79">
        <f t="shared" si="3"/>
        <v>0</v>
      </c>
      <c r="Q31" s="79">
        <f t="shared" si="3"/>
        <v>0</v>
      </c>
      <c r="R31" s="79">
        <f t="shared" si="3"/>
        <v>0</v>
      </c>
      <c r="S31" s="79">
        <f t="shared" si="3"/>
        <v>0</v>
      </c>
      <c r="T31" s="79">
        <f t="shared" si="3"/>
        <v>0</v>
      </c>
      <c r="U31" s="79">
        <f t="shared" si="3"/>
        <v>0</v>
      </c>
      <c r="V31" s="79">
        <f t="shared" si="3"/>
        <v>0</v>
      </c>
      <c r="W31" s="79">
        <f t="shared" si="3"/>
        <v>0</v>
      </c>
      <c r="X31" s="79">
        <f t="shared" si="3"/>
        <v>0</v>
      </c>
      <c r="Y31" s="79">
        <f t="shared" si="3"/>
        <v>0</v>
      </c>
      <c r="Z31" s="79">
        <f t="shared" si="3"/>
        <v>0</v>
      </c>
      <c r="AA31" s="79">
        <f t="shared" si="3"/>
        <v>0</v>
      </c>
      <c r="AB31" s="79">
        <f t="shared" si="3"/>
        <v>0</v>
      </c>
      <c r="AC31" s="79">
        <f t="shared" si="3"/>
        <v>0</v>
      </c>
      <c r="AD31" s="79">
        <f t="shared" si="3"/>
        <v>0</v>
      </c>
      <c r="AE31" s="79">
        <f t="shared" si="3"/>
        <v>0</v>
      </c>
      <c r="AF31" s="79">
        <f t="shared" si="3"/>
        <v>0</v>
      </c>
      <c r="AG31" s="79">
        <f t="shared" si="3"/>
        <v>0</v>
      </c>
      <c r="AH31" s="79">
        <f t="shared" si="3"/>
        <v>0</v>
      </c>
      <c r="AI31" s="79">
        <f t="shared" si="3"/>
        <v>0</v>
      </c>
      <c r="AJ31" s="79">
        <f t="shared" si="3"/>
        <v>0</v>
      </c>
      <c r="AK31" s="79">
        <f t="shared" si="3"/>
        <v>0</v>
      </c>
    </row>
    <row r="32" spans="1:37">
      <c r="A32" s="41"/>
      <c r="B32" s="47"/>
      <c r="C32" s="47"/>
      <c r="D32" s="47"/>
      <c r="E32" s="47"/>
      <c r="F32" s="47"/>
      <c r="G32" s="47"/>
      <c r="H32" s="47"/>
      <c r="I32" s="47"/>
      <c r="L32" s="47"/>
      <c r="M32" s="47"/>
    </row>
    <row r="33" spans="1:37">
      <c r="A33" s="26" t="s">
        <v>138</v>
      </c>
      <c r="B33" s="80">
        <v>0</v>
      </c>
      <c r="C33" s="80">
        <v>0</v>
      </c>
      <c r="D33" s="80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0">
        <v>0</v>
      </c>
      <c r="L33" s="82">
        <v>0</v>
      </c>
      <c r="M33" s="80">
        <v>0</v>
      </c>
      <c r="N33" s="80">
        <v>0</v>
      </c>
      <c r="O33" s="80">
        <v>0</v>
      </c>
      <c r="P33" s="80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2">
        <v>0</v>
      </c>
      <c r="W33" s="80">
        <v>0</v>
      </c>
      <c r="X33" s="80">
        <v>0</v>
      </c>
      <c r="Y33" s="80">
        <v>0</v>
      </c>
      <c r="Z33" s="80">
        <v>0</v>
      </c>
      <c r="AA33" s="82">
        <v>0</v>
      </c>
      <c r="AB33" s="82">
        <v>0</v>
      </c>
      <c r="AC33" s="82">
        <v>0</v>
      </c>
      <c r="AD33" s="82">
        <v>0</v>
      </c>
      <c r="AE33" s="82">
        <v>0</v>
      </c>
      <c r="AF33" s="80">
        <v>0</v>
      </c>
      <c r="AG33" s="80">
        <v>0</v>
      </c>
      <c r="AH33" s="80">
        <v>0</v>
      </c>
      <c r="AI33" s="82">
        <v>0</v>
      </c>
      <c r="AJ33" s="82">
        <v>0</v>
      </c>
      <c r="AK33" s="82">
        <v>0</v>
      </c>
    </row>
    <row r="34" spans="1:37" ht="15.9" customHeight="1">
      <c r="A34" s="114" t="s">
        <v>139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</row>
    <row r="35" spans="1:37">
      <c r="A35" s="26" t="s">
        <v>140</v>
      </c>
      <c r="B35" s="38">
        <f>(B25-B33)/B8</f>
        <v>484.08866666666665</v>
      </c>
      <c r="C35" s="38">
        <f t="shared" ref="C35:AK35" si="4">(C25-C33)/C8</f>
        <v>484.08866666666665</v>
      </c>
      <c r="D35" s="38">
        <f t="shared" si="4"/>
        <v>524.97249999999997</v>
      </c>
      <c r="E35" s="38">
        <f t="shared" si="4"/>
        <v>524.97249999999997</v>
      </c>
      <c r="F35" s="38">
        <f t="shared" si="4"/>
        <v>639.5333333333333</v>
      </c>
      <c r="G35" s="38">
        <f t="shared" si="4"/>
        <v>639.5333333333333</v>
      </c>
      <c r="H35" s="38">
        <f t="shared" si="4"/>
        <v>721.48333333333335</v>
      </c>
      <c r="I35" s="38">
        <f t="shared" si="4"/>
        <v>721.48333333333335</v>
      </c>
      <c r="J35" s="38">
        <f t="shared" si="4"/>
        <v>762.8776388888889</v>
      </c>
      <c r="K35" s="38">
        <f t="shared" si="4"/>
        <v>762.8776388888889</v>
      </c>
      <c r="L35" s="38">
        <f t="shared" si="4"/>
        <v>898.65277777777783</v>
      </c>
      <c r="M35" s="38">
        <f t="shared" si="4"/>
        <v>898.65277777777783</v>
      </c>
      <c r="N35" s="38">
        <f t="shared" si="4"/>
        <v>756.8458333333333</v>
      </c>
      <c r="O35" s="38">
        <f t="shared" si="4"/>
        <v>756.8458333333333</v>
      </c>
      <c r="P35" s="38">
        <f t="shared" si="4"/>
        <v>523.86805555555554</v>
      </c>
      <c r="Q35" s="38">
        <f t="shared" si="4"/>
        <v>523.86805555555554</v>
      </c>
      <c r="R35" s="38">
        <f t="shared" si="4"/>
        <v>1011.1527777777778</v>
      </c>
      <c r="S35" s="38">
        <f t="shared" si="4"/>
        <v>1011.1527777777778</v>
      </c>
      <c r="T35" s="38">
        <f t="shared" si="4"/>
        <v>665.08333333333337</v>
      </c>
      <c r="U35" s="38">
        <f t="shared" si="4"/>
        <v>665.08333333333337</v>
      </c>
      <c r="V35" s="38">
        <f t="shared" si="4"/>
        <v>500.47222222222223</v>
      </c>
      <c r="W35" s="38">
        <f t="shared" si="4"/>
        <v>500.47222222222223</v>
      </c>
      <c r="X35" s="38">
        <f t="shared" si="4"/>
        <v>823.79722222222222</v>
      </c>
      <c r="Y35" s="38">
        <f t="shared" si="4"/>
        <v>823.79722222222222</v>
      </c>
      <c r="Z35" s="38">
        <f t="shared" si="4"/>
        <v>423.08333333333331</v>
      </c>
      <c r="AA35" s="38">
        <f t="shared" si="4"/>
        <v>423.08333333333331</v>
      </c>
      <c r="AB35" s="38">
        <f t="shared" si="4"/>
        <v>695.01388888888891</v>
      </c>
      <c r="AC35" s="38">
        <f t="shared" si="4"/>
        <v>695.01388888888891</v>
      </c>
      <c r="AD35" s="38">
        <f t="shared" si="4"/>
        <v>735.54166666666663</v>
      </c>
      <c r="AE35" s="38">
        <f t="shared" si="4"/>
        <v>735.54166666666663</v>
      </c>
      <c r="AF35" s="38">
        <f t="shared" si="4"/>
        <v>571.47222222222217</v>
      </c>
      <c r="AG35" s="38">
        <f t="shared" si="4"/>
        <v>571.47222222222217</v>
      </c>
      <c r="AH35" s="38">
        <f t="shared" si="4"/>
        <v>704.19791666666663</v>
      </c>
      <c r="AI35" s="38">
        <f t="shared" si="4"/>
        <v>704.19791666666663</v>
      </c>
      <c r="AJ35" s="38">
        <f t="shared" si="4"/>
        <v>712.34027777777783</v>
      </c>
      <c r="AK35" s="38">
        <f t="shared" si="4"/>
        <v>712.34027777777783</v>
      </c>
    </row>
    <row r="36" spans="1:37" ht="15.6">
      <c r="A36" s="57" t="s">
        <v>141</v>
      </c>
      <c r="B36" s="38">
        <f t="shared" ref="B36:C36" si="5">(B12-B14)/B8</f>
        <v>0</v>
      </c>
      <c r="C36" s="38">
        <f t="shared" si="5"/>
        <v>0</v>
      </c>
      <c r="D36" s="38">
        <f>(D12-D14)/D8</f>
        <v>7.8833333333333337</v>
      </c>
      <c r="E36" s="38">
        <f t="shared" ref="E36:AK36" si="6">(E12-E14)/E8</f>
        <v>7.8833333333333337</v>
      </c>
      <c r="F36" s="38">
        <f t="shared" si="6"/>
        <v>0</v>
      </c>
      <c r="G36" s="38">
        <f t="shared" si="6"/>
        <v>0</v>
      </c>
      <c r="H36" s="38">
        <f t="shared" si="6"/>
        <v>0</v>
      </c>
      <c r="I36" s="38">
        <f t="shared" si="6"/>
        <v>0</v>
      </c>
      <c r="J36" s="38">
        <f t="shared" si="6"/>
        <v>14.541666666666666</v>
      </c>
      <c r="K36" s="38">
        <f t="shared" si="6"/>
        <v>14.541666666666666</v>
      </c>
      <c r="L36" s="38">
        <f t="shared" si="6"/>
        <v>0</v>
      </c>
      <c r="M36" s="38">
        <f t="shared" si="6"/>
        <v>0</v>
      </c>
      <c r="N36" s="38">
        <f t="shared" si="6"/>
        <v>0</v>
      </c>
      <c r="O36" s="38">
        <f t="shared" si="6"/>
        <v>0</v>
      </c>
      <c r="P36" s="38">
        <f t="shared" si="6"/>
        <v>0</v>
      </c>
      <c r="Q36" s="38">
        <f t="shared" si="6"/>
        <v>0</v>
      </c>
      <c r="R36" s="38">
        <f t="shared" si="6"/>
        <v>0</v>
      </c>
      <c r="S36" s="38">
        <f t="shared" si="6"/>
        <v>0</v>
      </c>
      <c r="T36" s="38">
        <f t="shared" si="6"/>
        <v>0</v>
      </c>
      <c r="U36" s="38">
        <f t="shared" si="6"/>
        <v>0</v>
      </c>
      <c r="V36" s="38">
        <f t="shared" si="6"/>
        <v>0</v>
      </c>
      <c r="W36" s="38">
        <f t="shared" si="6"/>
        <v>0</v>
      </c>
      <c r="X36" s="38">
        <f t="shared" si="6"/>
        <v>0</v>
      </c>
      <c r="Y36" s="38">
        <f t="shared" si="6"/>
        <v>0</v>
      </c>
      <c r="Z36" s="38">
        <f t="shared" si="6"/>
        <v>83.75</v>
      </c>
      <c r="AA36" s="38">
        <f t="shared" si="6"/>
        <v>83.75</v>
      </c>
      <c r="AB36" s="38">
        <f t="shared" si="6"/>
        <v>177.83333333333334</v>
      </c>
      <c r="AC36" s="38">
        <f t="shared" si="6"/>
        <v>177.83333333333334</v>
      </c>
      <c r="AD36" s="38">
        <f t="shared" si="6"/>
        <v>0</v>
      </c>
      <c r="AE36" s="38">
        <f t="shared" si="6"/>
        <v>0</v>
      </c>
      <c r="AF36" s="38">
        <f t="shared" si="6"/>
        <v>141.76388888888889</v>
      </c>
      <c r="AG36" s="38">
        <f t="shared" si="6"/>
        <v>141.76388888888889</v>
      </c>
      <c r="AH36" s="38">
        <f t="shared" si="6"/>
        <v>175.13888888888889</v>
      </c>
      <c r="AI36" s="38">
        <f t="shared" si="6"/>
        <v>175.13888888888889</v>
      </c>
      <c r="AJ36" s="38">
        <f t="shared" si="6"/>
        <v>181.15277777777777</v>
      </c>
      <c r="AK36" s="38">
        <f t="shared" si="6"/>
        <v>181.15277777777777</v>
      </c>
    </row>
    <row r="37" spans="1:37">
      <c r="A37" s="28" t="s">
        <v>142</v>
      </c>
      <c r="B37" s="38">
        <f>(((B25+B33)/2)*B31)/12</f>
        <v>0</v>
      </c>
      <c r="C37" s="38">
        <f t="shared" ref="C37:AK37" si="7">(((C25+C33)/2)*C31)/12</f>
        <v>0</v>
      </c>
      <c r="D37" s="38">
        <f t="shared" si="7"/>
        <v>0</v>
      </c>
      <c r="E37" s="38">
        <f t="shared" si="7"/>
        <v>0</v>
      </c>
      <c r="F37" s="38">
        <f t="shared" si="7"/>
        <v>0</v>
      </c>
      <c r="G37" s="38">
        <f t="shared" si="7"/>
        <v>0</v>
      </c>
      <c r="H37" s="38">
        <f t="shared" si="7"/>
        <v>0</v>
      </c>
      <c r="I37" s="38">
        <f t="shared" si="7"/>
        <v>0</v>
      </c>
      <c r="J37" s="38">
        <f>(((J25+J33)/2)*J31)/12</f>
        <v>0</v>
      </c>
      <c r="K37" s="38">
        <f>(((K25+K33)/2)*K31)/12</f>
        <v>0</v>
      </c>
      <c r="L37" s="38">
        <f t="shared" si="7"/>
        <v>0</v>
      </c>
      <c r="M37" s="38">
        <f t="shared" si="7"/>
        <v>0</v>
      </c>
      <c r="N37" s="38">
        <f t="shared" si="7"/>
        <v>0</v>
      </c>
      <c r="O37" s="38">
        <f t="shared" si="7"/>
        <v>0</v>
      </c>
      <c r="P37" s="38">
        <f t="shared" si="7"/>
        <v>0</v>
      </c>
      <c r="Q37" s="38">
        <f t="shared" si="7"/>
        <v>0</v>
      </c>
      <c r="R37" s="38">
        <f t="shared" si="7"/>
        <v>0</v>
      </c>
      <c r="S37" s="38">
        <f t="shared" si="7"/>
        <v>0</v>
      </c>
      <c r="T37" s="38">
        <f t="shared" si="7"/>
        <v>0</v>
      </c>
      <c r="U37" s="38">
        <f t="shared" si="7"/>
        <v>0</v>
      </c>
      <c r="V37" s="38">
        <f t="shared" si="7"/>
        <v>0</v>
      </c>
      <c r="W37" s="38">
        <f t="shared" si="7"/>
        <v>0</v>
      </c>
      <c r="X37" s="38">
        <f t="shared" si="7"/>
        <v>0</v>
      </c>
      <c r="Y37" s="38">
        <f t="shared" si="7"/>
        <v>0</v>
      </c>
      <c r="Z37" s="38">
        <f t="shared" si="7"/>
        <v>0</v>
      </c>
      <c r="AA37" s="38">
        <f t="shared" si="7"/>
        <v>0</v>
      </c>
      <c r="AB37" s="38">
        <f t="shared" si="7"/>
        <v>0</v>
      </c>
      <c r="AC37" s="38">
        <f t="shared" si="7"/>
        <v>0</v>
      </c>
      <c r="AD37" s="38">
        <f t="shared" si="7"/>
        <v>0</v>
      </c>
      <c r="AE37" s="38">
        <f t="shared" si="7"/>
        <v>0</v>
      </c>
      <c r="AF37" s="38">
        <f t="shared" si="7"/>
        <v>0</v>
      </c>
      <c r="AG37" s="38">
        <f t="shared" si="7"/>
        <v>0</v>
      </c>
      <c r="AH37" s="38">
        <f t="shared" si="7"/>
        <v>0</v>
      </c>
      <c r="AI37" s="38">
        <f t="shared" si="7"/>
        <v>0</v>
      </c>
      <c r="AJ37" s="38">
        <f t="shared" si="7"/>
        <v>0</v>
      </c>
      <c r="AK37" s="38">
        <f t="shared" si="7"/>
        <v>0</v>
      </c>
    </row>
    <row r="38" spans="1:37">
      <c r="A38" s="28" t="s">
        <v>143</v>
      </c>
      <c r="B38" s="80">
        <v>0</v>
      </c>
      <c r="C38" s="80">
        <v>0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80">
        <v>0</v>
      </c>
      <c r="AF38" s="80">
        <v>0</v>
      </c>
      <c r="AG38" s="80">
        <v>0</v>
      </c>
      <c r="AH38" s="80">
        <v>0</v>
      </c>
      <c r="AI38" s="80">
        <v>0</v>
      </c>
      <c r="AJ38" s="80">
        <v>0</v>
      </c>
      <c r="AK38" s="80">
        <v>0</v>
      </c>
    </row>
    <row r="39" spans="1:37">
      <c r="A39" s="28" t="s">
        <v>144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0</v>
      </c>
      <c r="AD39" s="80">
        <v>0</v>
      </c>
      <c r="AE39" s="80">
        <v>0</v>
      </c>
      <c r="AF39" s="80">
        <v>0</v>
      </c>
      <c r="AG39" s="80">
        <v>0</v>
      </c>
      <c r="AH39" s="80">
        <v>0</v>
      </c>
      <c r="AI39" s="80">
        <v>0</v>
      </c>
      <c r="AJ39" s="80">
        <v>0</v>
      </c>
      <c r="AK39" s="80">
        <v>0</v>
      </c>
    </row>
    <row r="40" spans="1:37">
      <c r="A40" s="28" t="s">
        <v>145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0</v>
      </c>
      <c r="AG40" s="80">
        <v>0</v>
      </c>
      <c r="AH40" s="80">
        <v>0</v>
      </c>
      <c r="AI40" s="80">
        <v>0</v>
      </c>
      <c r="AJ40" s="80">
        <v>0</v>
      </c>
      <c r="AK40" s="80">
        <v>0</v>
      </c>
    </row>
    <row r="41" spans="1:37">
      <c r="A41" s="26" t="s">
        <v>146</v>
      </c>
      <c r="B41" s="80">
        <v>0</v>
      </c>
      <c r="C41" s="80">
        <v>0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0">
        <v>0</v>
      </c>
      <c r="AC41" s="80">
        <v>0</v>
      </c>
      <c r="AD41" s="80">
        <v>0</v>
      </c>
      <c r="AE41" s="80">
        <v>0</v>
      </c>
      <c r="AF41" s="80">
        <v>0</v>
      </c>
      <c r="AG41" s="80">
        <v>0</v>
      </c>
      <c r="AH41" s="80">
        <v>0</v>
      </c>
      <c r="AI41" s="80">
        <v>0</v>
      </c>
      <c r="AJ41" s="80">
        <v>0</v>
      </c>
      <c r="AK41" s="80">
        <v>0</v>
      </c>
    </row>
    <row r="42" spans="1:37">
      <c r="A42" s="26" t="s">
        <v>147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0">
        <v>0</v>
      </c>
      <c r="AA42" s="80">
        <v>0</v>
      </c>
      <c r="AB42" s="80">
        <v>0</v>
      </c>
      <c r="AC42" s="80">
        <v>0</v>
      </c>
      <c r="AD42" s="80">
        <v>0</v>
      </c>
      <c r="AE42" s="80">
        <v>0</v>
      </c>
      <c r="AF42" s="80">
        <v>0</v>
      </c>
      <c r="AG42" s="80">
        <v>0</v>
      </c>
      <c r="AH42" s="80">
        <v>0</v>
      </c>
      <c r="AI42" s="80">
        <v>0</v>
      </c>
      <c r="AJ42" s="80">
        <v>0</v>
      </c>
      <c r="AK42" s="80">
        <v>0</v>
      </c>
    </row>
    <row r="43" spans="1:37">
      <c r="A43" s="26" t="s">
        <v>148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0">
        <v>0</v>
      </c>
      <c r="AC43" s="80">
        <v>0</v>
      </c>
      <c r="AD43" s="80">
        <v>0</v>
      </c>
      <c r="AE43" s="80">
        <v>0</v>
      </c>
      <c r="AF43" s="80">
        <v>0</v>
      </c>
      <c r="AG43" s="80">
        <v>0</v>
      </c>
      <c r="AH43" s="80">
        <v>0</v>
      </c>
      <c r="AI43" s="80">
        <v>0</v>
      </c>
      <c r="AJ43" s="80">
        <v>0</v>
      </c>
      <c r="AK43" s="80">
        <v>0</v>
      </c>
    </row>
    <row r="44" spans="1:37">
      <c r="A44" s="26" t="s">
        <v>149</v>
      </c>
      <c r="B44" s="80">
        <v>0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0">
        <v>0</v>
      </c>
      <c r="AC44" s="80">
        <v>0</v>
      </c>
      <c r="AD44" s="80">
        <v>0</v>
      </c>
      <c r="AE44" s="80">
        <v>0</v>
      </c>
      <c r="AF44" s="80">
        <v>0</v>
      </c>
      <c r="AG44" s="80">
        <v>0</v>
      </c>
      <c r="AH44" s="80">
        <v>0</v>
      </c>
      <c r="AI44" s="80">
        <v>0</v>
      </c>
      <c r="AJ44" s="80">
        <v>0</v>
      </c>
      <c r="AK44" s="80">
        <v>0</v>
      </c>
    </row>
    <row r="45" spans="1:37">
      <c r="A45" s="26" t="s">
        <v>150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0">
        <v>0</v>
      </c>
      <c r="AC45" s="80">
        <v>0</v>
      </c>
      <c r="AD45" s="80">
        <v>0</v>
      </c>
      <c r="AE45" s="80">
        <v>0</v>
      </c>
      <c r="AF45" s="80">
        <v>0</v>
      </c>
      <c r="AG45" s="80">
        <v>0</v>
      </c>
      <c r="AH45" s="80">
        <v>0</v>
      </c>
      <c r="AI45" s="80">
        <v>0</v>
      </c>
      <c r="AJ45" s="80">
        <v>0</v>
      </c>
      <c r="AK45" s="80">
        <v>0</v>
      </c>
    </row>
    <row r="46" spans="1:37">
      <c r="A46" s="26" t="s">
        <v>151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0</v>
      </c>
      <c r="AC46" s="80">
        <v>0</v>
      </c>
      <c r="AD46" s="80">
        <v>0</v>
      </c>
      <c r="AE46" s="80">
        <v>0</v>
      </c>
      <c r="AF46" s="80">
        <v>0</v>
      </c>
      <c r="AG46" s="80">
        <v>0</v>
      </c>
      <c r="AH46" s="80">
        <v>0</v>
      </c>
      <c r="AI46" s="80">
        <v>0</v>
      </c>
      <c r="AJ46" s="80">
        <v>0</v>
      </c>
      <c r="AK46" s="80">
        <v>0</v>
      </c>
    </row>
    <row r="47" spans="1:37">
      <c r="A47" s="26" t="s">
        <v>152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0</v>
      </c>
      <c r="AC47" s="80">
        <v>0</v>
      </c>
      <c r="AD47" s="80">
        <v>0</v>
      </c>
      <c r="AE47" s="80">
        <v>0</v>
      </c>
      <c r="AF47" s="80">
        <v>0</v>
      </c>
      <c r="AG47" s="80">
        <v>0</v>
      </c>
      <c r="AH47" s="80">
        <v>0</v>
      </c>
      <c r="AI47" s="80">
        <v>0</v>
      </c>
      <c r="AJ47" s="80">
        <v>0</v>
      </c>
      <c r="AK47" s="80">
        <v>0</v>
      </c>
    </row>
    <row r="48" spans="1:37">
      <c r="A48" s="26" t="s">
        <v>153</v>
      </c>
      <c r="B48" s="38">
        <f>SUM(B35:B47)-B36</f>
        <v>484.08866666666665</v>
      </c>
      <c r="C48" s="38">
        <f t="shared" ref="C48:AK48" si="8">SUM(C35:C47)-C36</f>
        <v>484.08866666666665</v>
      </c>
      <c r="D48" s="38">
        <f t="shared" si="8"/>
        <v>524.97249999999997</v>
      </c>
      <c r="E48" s="38">
        <f t="shared" si="8"/>
        <v>524.97249999999997</v>
      </c>
      <c r="F48" s="38">
        <f t="shared" si="8"/>
        <v>639.5333333333333</v>
      </c>
      <c r="G48" s="38">
        <f t="shared" si="8"/>
        <v>639.5333333333333</v>
      </c>
      <c r="H48" s="38">
        <f t="shared" si="8"/>
        <v>721.48333333333335</v>
      </c>
      <c r="I48" s="38">
        <f t="shared" si="8"/>
        <v>721.48333333333335</v>
      </c>
      <c r="J48" s="38">
        <f t="shared" si="8"/>
        <v>762.8776388888889</v>
      </c>
      <c r="K48" s="38">
        <f t="shared" si="8"/>
        <v>762.8776388888889</v>
      </c>
      <c r="L48" s="38">
        <f t="shared" si="8"/>
        <v>898.65277777777783</v>
      </c>
      <c r="M48" s="38">
        <f t="shared" si="8"/>
        <v>898.65277777777783</v>
      </c>
      <c r="N48" s="38">
        <f t="shared" si="8"/>
        <v>756.8458333333333</v>
      </c>
      <c r="O48" s="38">
        <f t="shared" si="8"/>
        <v>756.8458333333333</v>
      </c>
      <c r="P48" s="38">
        <f t="shared" si="8"/>
        <v>523.86805555555554</v>
      </c>
      <c r="Q48" s="38">
        <f t="shared" si="8"/>
        <v>523.86805555555554</v>
      </c>
      <c r="R48" s="38">
        <f t="shared" si="8"/>
        <v>1011.1527777777778</v>
      </c>
      <c r="S48" s="38">
        <f t="shared" si="8"/>
        <v>1011.1527777777778</v>
      </c>
      <c r="T48" s="38">
        <f t="shared" si="8"/>
        <v>665.08333333333337</v>
      </c>
      <c r="U48" s="38">
        <f t="shared" si="8"/>
        <v>665.08333333333337</v>
      </c>
      <c r="V48" s="38">
        <f t="shared" si="8"/>
        <v>500.47222222222223</v>
      </c>
      <c r="W48" s="38">
        <f t="shared" si="8"/>
        <v>500.47222222222223</v>
      </c>
      <c r="X48" s="38">
        <f t="shared" si="8"/>
        <v>823.79722222222222</v>
      </c>
      <c r="Y48" s="38">
        <f t="shared" si="8"/>
        <v>823.79722222222222</v>
      </c>
      <c r="Z48" s="38">
        <f t="shared" si="8"/>
        <v>423.08333333333331</v>
      </c>
      <c r="AA48" s="38">
        <f t="shared" si="8"/>
        <v>423.08333333333331</v>
      </c>
      <c r="AB48" s="38">
        <f t="shared" si="8"/>
        <v>695.01388888888891</v>
      </c>
      <c r="AC48" s="38">
        <f t="shared" si="8"/>
        <v>695.01388888888891</v>
      </c>
      <c r="AD48" s="38">
        <f t="shared" si="8"/>
        <v>735.54166666666663</v>
      </c>
      <c r="AE48" s="38">
        <f t="shared" si="8"/>
        <v>735.54166666666663</v>
      </c>
      <c r="AF48" s="38">
        <f t="shared" si="8"/>
        <v>571.47222222222217</v>
      </c>
      <c r="AG48" s="38">
        <f t="shared" si="8"/>
        <v>571.47222222222217</v>
      </c>
      <c r="AH48" s="38">
        <f t="shared" si="8"/>
        <v>704.19791666666663</v>
      </c>
      <c r="AI48" s="38">
        <f t="shared" si="8"/>
        <v>704.19791666666663</v>
      </c>
      <c r="AJ48" s="38">
        <f t="shared" si="8"/>
        <v>712.34027777777783</v>
      </c>
      <c r="AK48" s="38">
        <f t="shared" si="8"/>
        <v>712.34027777777783</v>
      </c>
    </row>
    <row r="50" spans="1:37">
      <c r="A50" s="28" t="s">
        <v>154</v>
      </c>
      <c r="B50" s="83">
        <v>0</v>
      </c>
      <c r="C50" s="83">
        <v>0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4">
        <v>0</v>
      </c>
      <c r="L50" s="84">
        <v>0</v>
      </c>
      <c r="M50" s="84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4">
        <v>0</v>
      </c>
      <c r="W50" s="84">
        <v>0</v>
      </c>
      <c r="X50" s="84">
        <v>0</v>
      </c>
      <c r="Y50" s="84">
        <v>0</v>
      </c>
      <c r="Z50" s="84">
        <v>0</v>
      </c>
      <c r="AA50" s="84">
        <v>0</v>
      </c>
      <c r="AB50" s="84">
        <v>0</v>
      </c>
      <c r="AC50" s="84">
        <v>0</v>
      </c>
      <c r="AD50" s="84">
        <v>0</v>
      </c>
      <c r="AE50" s="84">
        <v>0</v>
      </c>
      <c r="AF50" s="84">
        <v>0</v>
      </c>
      <c r="AG50" s="84">
        <v>0</v>
      </c>
      <c r="AH50" s="84">
        <v>0</v>
      </c>
      <c r="AI50" s="84">
        <v>0</v>
      </c>
      <c r="AJ50" s="84">
        <v>0</v>
      </c>
      <c r="AK50" s="84">
        <v>0</v>
      </c>
    </row>
    <row r="51" spans="1:37">
      <c r="A51" s="28" t="s">
        <v>155</v>
      </c>
      <c r="B51" s="83">
        <v>0</v>
      </c>
      <c r="C51" s="83">
        <v>0</v>
      </c>
      <c r="D51" s="83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0</v>
      </c>
      <c r="N51" s="84">
        <v>0</v>
      </c>
      <c r="O51" s="84">
        <v>0</v>
      </c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84">
        <v>0</v>
      </c>
      <c r="W51" s="84">
        <v>0</v>
      </c>
      <c r="X51" s="84">
        <v>0</v>
      </c>
      <c r="Y51" s="84">
        <v>0</v>
      </c>
      <c r="Z51" s="84">
        <v>0</v>
      </c>
      <c r="AA51" s="84">
        <v>0</v>
      </c>
      <c r="AB51" s="84">
        <v>0</v>
      </c>
      <c r="AC51" s="84">
        <v>0</v>
      </c>
      <c r="AD51" s="84">
        <v>0</v>
      </c>
      <c r="AE51" s="84">
        <v>0</v>
      </c>
      <c r="AF51" s="84">
        <v>0</v>
      </c>
      <c r="AG51" s="84">
        <v>0</v>
      </c>
      <c r="AH51" s="84">
        <v>0</v>
      </c>
      <c r="AI51" s="84">
        <v>0</v>
      </c>
      <c r="AJ51" s="84">
        <v>0</v>
      </c>
      <c r="AK51" s="84">
        <v>0</v>
      </c>
    </row>
    <row r="52" spans="1:37">
      <c r="A52" s="28" t="s">
        <v>156</v>
      </c>
      <c r="B52" s="83">
        <v>0</v>
      </c>
      <c r="C52" s="83">
        <v>0</v>
      </c>
      <c r="D52" s="83">
        <v>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84">
        <v>0</v>
      </c>
      <c r="T52" s="84">
        <v>0</v>
      </c>
      <c r="U52" s="84">
        <v>0</v>
      </c>
      <c r="V52" s="84">
        <v>0</v>
      </c>
      <c r="W52" s="84">
        <v>0</v>
      </c>
      <c r="X52" s="84">
        <v>0</v>
      </c>
      <c r="Y52" s="84">
        <v>0</v>
      </c>
      <c r="Z52" s="84">
        <v>0</v>
      </c>
      <c r="AA52" s="84">
        <v>0</v>
      </c>
      <c r="AB52" s="84">
        <v>0</v>
      </c>
      <c r="AC52" s="84">
        <v>0</v>
      </c>
      <c r="AD52" s="84">
        <v>0</v>
      </c>
      <c r="AE52" s="84">
        <v>0</v>
      </c>
      <c r="AF52" s="84">
        <v>0</v>
      </c>
      <c r="AG52" s="84">
        <v>0</v>
      </c>
      <c r="AH52" s="84">
        <v>0</v>
      </c>
      <c r="AI52" s="84">
        <v>0</v>
      </c>
      <c r="AJ52" s="84">
        <v>0</v>
      </c>
      <c r="AK52" s="84">
        <v>0</v>
      </c>
    </row>
    <row r="53" spans="1:37">
      <c r="A53" s="28" t="s">
        <v>157</v>
      </c>
      <c r="B53" s="83">
        <v>0</v>
      </c>
      <c r="C53" s="83">
        <v>0</v>
      </c>
      <c r="D53" s="83">
        <v>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0</v>
      </c>
      <c r="N53" s="84">
        <v>0</v>
      </c>
      <c r="O53" s="84">
        <v>0</v>
      </c>
      <c r="P53" s="84">
        <v>0</v>
      </c>
      <c r="Q53" s="84">
        <v>0</v>
      </c>
      <c r="R53" s="84">
        <v>0</v>
      </c>
      <c r="S53" s="84">
        <v>0</v>
      </c>
      <c r="T53" s="84">
        <v>0</v>
      </c>
      <c r="U53" s="84">
        <v>0</v>
      </c>
      <c r="V53" s="84">
        <v>0</v>
      </c>
      <c r="W53" s="84">
        <v>0</v>
      </c>
      <c r="X53" s="84">
        <v>0</v>
      </c>
      <c r="Y53" s="84">
        <v>0</v>
      </c>
      <c r="Z53" s="84">
        <v>0</v>
      </c>
      <c r="AA53" s="84">
        <v>0</v>
      </c>
      <c r="AB53" s="84">
        <v>0</v>
      </c>
      <c r="AC53" s="84">
        <v>0</v>
      </c>
      <c r="AD53" s="84">
        <v>0</v>
      </c>
      <c r="AE53" s="84">
        <v>0</v>
      </c>
      <c r="AF53" s="84">
        <v>0</v>
      </c>
      <c r="AG53" s="84">
        <v>0</v>
      </c>
      <c r="AH53" s="84">
        <v>0</v>
      </c>
      <c r="AI53" s="84">
        <v>0</v>
      </c>
      <c r="AJ53" s="84">
        <v>0</v>
      </c>
      <c r="AK53" s="84">
        <v>0</v>
      </c>
    </row>
    <row r="55" spans="1:37">
      <c r="A55" s="28" t="s">
        <v>158</v>
      </c>
      <c r="B55" s="83">
        <v>0</v>
      </c>
      <c r="C55" s="83">
        <v>0</v>
      </c>
      <c r="D55" s="83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84">
        <v>0</v>
      </c>
      <c r="Q55" s="84">
        <v>0</v>
      </c>
      <c r="R55" s="84">
        <v>0</v>
      </c>
      <c r="S55" s="84">
        <v>0</v>
      </c>
      <c r="T55" s="84">
        <v>0</v>
      </c>
      <c r="U55" s="84">
        <v>0</v>
      </c>
      <c r="V55" s="84">
        <v>0</v>
      </c>
      <c r="W55" s="84">
        <v>0</v>
      </c>
      <c r="X55" s="84">
        <v>0</v>
      </c>
      <c r="Y55" s="84">
        <v>0</v>
      </c>
      <c r="Z55" s="84">
        <v>0</v>
      </c>
      <c r="AA55" s="84">
        <v>0</v>
      </c>
      <c r="AB55" s="84">
        <v>0</v>
      </c>
      <c r="AC55" s="84">
        <v>0</v>
      </c>
      <c r="AD55" s="84">
        <v>0</v>
      </c>
      <c r="AE55" s="84">
        <v>0</v>
      </c>
      <c r="AF55" s="84">
        <v>0</v>
      </c>
      <c r="AG55" s="84">
        <v>0</v>
      </c>
      <c r="AH55" s="84">
        <v>0</v>
      </c>
      <c r="AI55" s="84">
        <v>0</v>
      </c>
      <c r="AJ55" s="84">
        <v>0</v>
      </c>
      <c r="AK55" s="84">
        <v>0</v>
      </c>
    </row>
    <row r="56" spans="1:37">
      <c r="A56" s="28" t="s">
        <v>159</v>
      </c>
      <c r="B56" s="83">
        <v>0</v>
      </c>
      <c r="C56" s="83">
        <v>0</v>
      </c>
      <c r="D56" s="83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  <c r="N56" s="84">
        <v>0</v>
      </c>
      <c r="O56" s="84">
        <v>0</v>
      </c>
      <c r="P56" s="84">
        <v>0</v>
      </c>
      <c r="Q56" s="84">
        <v>0</v>
      </c>
      <c r="R56" s="84">
        <v>0</v>
      </c>
      <c r="S56" s="84">
        <v>0</v>
      </c>
      <c r="T56" s="84">
        <v>0</v>
      </c>
      <c r="U56" s="84">
        <v>0</v>
      </c>
      <c r="V56" s="84">
        <v>0</v>
      </c>
      <c r="W56" s="84">
        <v>0</v>
      </c>
      <c r="X56" s="84">
        <v>0</v>
      </c>
      <c r="Y56" s="84">
        <v>0</v>
      </c>
      <c r="Z56" s="84">
        <v>0</v>
      </c>
      <c r="AA56" s="84">
        <v>0</v>
      </c>
      <c r="AB56" s="84">
        <v>0</v>
      </c>
      <c r="AC56" s="84">
        <v>0</v>
      </c>
      <c r="AD56" s="84">
        <v>0</v>
      </c>
      <c r="AE56" s="84">
        <v>0</v>
      </c>
      <c r="AF56" s="84">
        <v>0</v>
      </c>
      <c r="AG56" s="84">
        <v>0</v>
      </c>
      <c r="AH56" s="84">
        <v>0</v>
      </c>
      <c r="AI56" s="84">
        <v>0</v>
      </c>
      <c r="AJ56" s="84">
        <v>0</v>
      </c>
      <c r="AK56" s="84">
        <v>0</v>
      </c>
    </row>
    <row r="58" spans="1:37">
      <c r="A58" s="28" t="s">
        <v>160</v>
      </c>
      <c r="B58" s="21">
        <f>(((B36*B50)+(B38*B51)+(B39*B52)+(B40*B53))*(1-0.9079))+(B39*B55)+(B40*B56)</f>
        <v>0</v>
      </c>
      <c r="C58" s="21">
        <f t="shared" ref="C58:AK58" si="9">(((C36*C50)+(C38*C51)+(C39*C52)+(C40*C53))*(1-0.9079))+(C39*C55)+(C40*C56)</f>
        <v>0</v>
      </c>
      <c r="D58" s="21">
        <f t="shared" si="9"/>
        <v>0</v>
      </c>
      <c r="E58" s="21">
        <f t="shared" si="9"/>
        <v>0</v>
      </c>
      <c r="F58" s="21">
        <f t="shared" si="9"/>
        <v>0</v>
      </c>
      <c r="G58" s="21">
        <f t="shared" si="9"/>
        <v>0</v>
      </c>
      <c r="H58" s="21">
        <f t="shared" si="9"/>
        <v>0</v>
      </c>
      <c r="I58" s="21">
        <f t="shared" si="9"/>
        <v>0</v>
      </c>
      <c r="J58" s="21">
        <f t="shared" si="9"/>
        <v>0</v>
      </c>
      <c r="K58" s="21">
        <f t="shared" si="9"/>
        <v>0</v>
      </c>
      <c r="L58" s="21">
        <f t="shared" si="9"/>
        <v>0</v>
      </c>
      <c r="M58" s="21">
        <f t="shared" si="9"/>
        <v>0</v>
      </c>
      <c r="N58" s="21">
        <f t="shared" si="9"/>
        <v>0</v>
      </c>
      <c r="O58" s="21">
        <f t="shared" si="9"/>
        <v>0</v>
      </c>
      <c r="P58" s="21">
        <f t="shared" si="9"/>
        <v>0</v>
      </c>
      <c r="Q58" s="21">
        <f t="shared" si="9"/>
        <v>0</v>
      </c>
      <c r="R58" s="21">
        <f t="shared" si="9"/>
        <v>0</v>
      </c>
      <c r="S58" s="21">
        <f t="shared" si="9"/>
        <v>0</v>
      </c>
      <c r="T58" s="21">
        <f t="shared" si="9"/>
        <v>0</v>
      </c>
      <c r="U58" s="21">
        <f t="shared" si="9"/>
        <v>0</v>
      </c>
      <c r="V58" s="21">
        <f t="shared" si="9"/>
        <v>0</v>
      </c>
      <c r="W58" s="21">
        <f t="shared" si="9"/>
        <v>0</v>
      </c>
      <c r="X58" s="21">
        <f t="shared" si="9"/>
        <v>0</v>
      </c>
      <c r="Y58" s="21">
        <f t="shared" si="9"/>
        <v>0</v>
      </c>
      <c r="Z58" s="21">
        <f t="shared" si="9"/>
        <v>0</v>
      </c>
      <c r="AA58" s="21">
        <f t="shared" si="9"/>
        <v>0</v>
      </c>
      <c r="AB58" s="21">
        <f t="shared" si="9"/>
        <v>0</v>
      </c>
      <c r="AC58" s="21">
        <f t="shared" si="9"/>
        <v>0</v>
      </c>
      <c r="AD58" s="21">
        <f t="shared" si="9"/>
        <v>0</v>
      </c>
      <c r="AE58" s="21">
        <f t="shared" si="9"/>
        <v>0</v>
      </c>
      <c r="AF58" s="21">
        <f t="shared" si="9"/>
        <v>0</v>
      </c>
      <c r="AG58" s="21">
        <f t="shared" si="9"/>
        <v>0</v>
      </c>
      <c r="AH58" s="21">
        <f t="shared" si="9"/>
        <v>0</v>
      </c>
      <c r="AI58" s="21">
        <f t="shared" si="9"/>
        <v>0</v>
      </c>
      <c r="AJ58" s="21">
        <f t="shared" si="9"/>
        <v>0</v>
      </c>
      <c r="AK58" s="21">
        <f t="shared" si="9"/>
        <v>0</v>
      </c>
    </row>
    <row r="60" spans="1:37" ht="15.6">
      <c r="A60" s="26" t="s">
        <v>161</v>
      </c>
      <c r="B60" s="23">
        <f>AVERAGE(B48:AK48)</f>
        <v>675.24872222222234</v>
      </c>
    </row>
    <row r="62" spans="1:37">
      <c r="B62" s="25"/>
    </row>
    <row r="66" spans="2:3">
      <c r="B66" s="44"/>
    </row>
    <row r="67" spans="2:3">
      <c r="B67" s="44"/>
      <c r="C67" s="41"/>
    </row>
    <row r="68" spans="2:3">
      <c r="B68" s="44"/>
      <c r="C68" s="41"/>
    </row>
    <row r="69" spans="2:3">
      <c r="B69" s="44"/>
      <c r="C69" s="41"/>
    </row>
    <row r="70" spans="2:3">
      <c r="B70" s="44"/>
      <c r="C70" s="41"/>
    </row>
    <row r="71" spans="2:3">
      <c r="C71" s="41"/>
    </row>
    <row r="72" spans="2:3">
      <c r="C72" s="41"/>
    </row>
    <row r="73" spans="2:3">
      <c r="C73" s="41"/>
    </row>
    <row r="74" spans="2:3">
      <c r="C74" s="41"/>
    </row>
    <row r="75" spans="2:3">
      <c r="C75" s="41"/>
    </row>
  </sheetData>
  <sheetProtection algorithmName="SHA-512" hashValue="KR+reyk4iusgMHLnqvuk1IFYEfb/7ju7vZRImvtRoFr72ABCdlR2j8TekUJx5aIuUqbSL3FUz6DKzPYzWFBhwQ==" saltValue="p0DfPzK37Hk+Uxk/ZvznZw==" spinCount="100000" sheet="1" objects="1" scenarios="1"/>
  <mergeCells count="1">
    <mergeCell ref="A34:AK34"/>
  </mergeCells>
  <phoneticPr fontId="12" type="noConversion"/>
  <pageMargins left="0.7" right="0.7" top="0.75" bottom="0.75" header="0.3" footer="0.3"/>
  <ignoredErrors>
    <ignoredError sqref="B25:AK2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1"/>
  <sheetViews>
    <sheetView workbookViewId="0">
      <selection activeCell="A14" sqref="A14"/>
    </sheetView>
  </sheetViews>
  <sheetFormatPr defaultColWidth="11.54296875" defaultRowHeight="15"/>
  <cols>
    <col min="1" max="1" width="40.6328125" bestFit="1" customWidth="1"/>
    <col min="2" max="2" width="14.08984375" style="36" bestFit="1" customWidth="1"/>
    <col min="3" max="3" width="12.1796875" bestFit="1" customWidth="1"/>
    <col min="8" max="9" width="2" customWidth="1"/>
    <col min="10" max="10" width="9.08984375" style="36" customWidth="1"/>
    <col min="11" max="11" width="2" customWidth="1"/>
    <col min="12" max="12" width="7.90625" style="36" customWidth="1"/>
    <col min="13" max="13" width="2" customWidth="1"/>
    <col min="14" max="14" width="9" style="36" customWidth="1"/>
  </cols>
  <sheetData>
    <row r="1" spans="1:15" ht="15.6">
      <c r="A1" s="90" t="s">
        <v>162</v>
      </c>
      <c r="B1" s="91"/>
      <c r="C1" s="91"/>
      <c r="D1" s="91"/>
      <c r="E1" s="91"/>
      <c r="F1" s="91"/>
      <c r="G1" s="91"/>
      <c r="H1" s="91"/>
      <c r="I1" s="45"/>
      <c r="J1" s="32"/>
      <c r="K1" s="13"/>
      <c r="L1" s="31"/>
      <c r="M1" s="13"/>
      <c r="N1" s="31"/>
      <c r="O1" s="14"/>
    </row>
    <row r="2" spans="1:15">
      <c r="A2" s="3"/>
      <c r="B2" s="32"/>
      <c r="C2" s="2"/>
      <c r="D2" s="2"/>
      <c r="E2" s="2"/>
      <c r="F2" s="2"/>
      <c r="G2" s="2"/>
      <c r="H2" s="2"/>
      <c r="I2" s="2"/>
      <c r="J2" s="32"/>
      <c r="K2" s="2"/>
      <c r="L2" s="32"/>
      <c r="M2" s="2"/>
      <c r="N2" s="32"/>
      <c r="O2" s="4"/>
    </row>
    <row r="3" spans="1:15" ht="15.6">
      <c r="A3" s="1" t="s">
        <v>163</v>
      </c>
      <c r="B3" s="66"/>
      <c r="C3" s="8"/>
      <c r="D3" s="2"/>
      <c r="E3" s="2"/>
      <c r="F3" s="2"/>
      <c r="G3" s="2"/>
      <c r="H3" s="2"/>
      <c r="I3" s="2"/>
      <c r="J3" s="32"/>
      <c r="K3" s="2"/>
      <c r="L3" s="32"/>
      <c r="M3" s="2"/>
      <c r="N3" s="32"/>
      <c r="O3" s="4"/>
    </row>
    <row r="4" spans="1:15">
      <c r="A4" s="3"/>
      <c r="B4" s="32"/>
      <c r="C4" s="2"/>
      <c r="D4" s="2"/>
      <c r="E4" s="2"/>
      <c r="F4" s="2"/>
      <c r="G4" s="2"/>
      <c r="H4" s="2"/>
      <c r="I4" s="2"/>
      <c r="J4" s="32"/>
      <c r="K4" s="2"/>
      <c r="L4" s="32"/>
      <c r="M4" s="2"/>
      <c r="N4" s="32"/>
      <c r="O4" s="4"/>
    </row>
    <row r="5" spans="1:15" ht="46.8">
      <c r="A5" s="15"/>
      <c r="B5" s="37" t="s">
        <v>164</v>
      </c>
      <c r="C5" s="24">
        <v>0.25</v>
      </c>
      <c r="D5" s="24">
        <v>0.2</v>
      </c>
      <c r="E5" s="24">
        <v>0.2</v>
      </c>
      <c r="F5" s="24">
        <v>0.15</v>
      </c>
      <c r="G5" s="24">
        <v>0.2</v>
      </c>
      <c r="H5" s="2"/>
      <c r="I5" s="2"/>
      <c r="J5" s="16" t="s">
        <v>165</v>
      </c>
      <c r="K5" s="2"/>
      <c r="L5" s="17" t="s">
        <v>166</v>
      </c>
      <c r="M5" s="2"/>
      <c r="N5" s="17" t="s">
        <v>167</v>
      </c>
      <c r="O5" s="4"/>
    </row>
    <row r="6" spans="1:15">
      <c r="A6" s="18"/>
      <c r="B6" s="59"/>
      <c r="C6" s="9"/>
      <c r="D6" s="9"/>
      <c r="E6" s="9"/>
      <c r="F6" s="9"/>
      <c r="G6" s="9"/>
      <c r="H6" s="2"/>
      <c r="I6" s="2"/>
      <c r="J6" s="33"/>
      <c r="K6" s="2"/>
      <c r="L6" s="33"/>
      <c r="M6" s="2"/>
      <c r="N6" s="33"/>
      <c r="O6" s="4"/>
    </row>
    <row r="7" spans="1:15" ht="15.6">
      <c r="A7" s="19" t="s">
        <v>168</v>
      </c>
      <c r="B7" s="58" t="s">
        <v>112</v>
      </c>
      <c r="C7" s="58" t="s">
        <v>169</v>
      </c>
      <c r="D7" s="58" t="s">
        <v>170</v>
      </c>
      <c r="E7" s="58" t="s">
        <v>171</v>
      </c>
      <c r="F7" s="58" t="s">
        <v>172</v>
      </c>
      <c r="G7" s="58" t="s">
        <v>173</v>
      </c>
      <c r="H7" s="2"/>
      <c r="I7" s="2"/>
      <c r="J7" s="33"/>
      <c r="K7" s="2"/>
      <c r="L7" s="33"/>
      <c r="M7" s="2"/>
      <c r="N7" s="33"/>
      <c r="O7" s="4"/>
    </row>
    <row r="8" spans="1:15">
      <c r="A8" s="20" t="s">
        <v>174</v>
      </c>
      <c r="B8" s="60" t="s">
        <v>175</v>
      </c>
      <c r="C8" s="85"/>
      <c r="D8" s="85"/>
      <c r="E8" s="85"/>
      <c r="F8" s="85"/>
      <c r="G8" s="85"/>
      <c r="H8" s="2"/>
      <c r="I8" s="2"/>
      <c r="J8" s="67">
        <f>(C8*C$5)+(D8*D$5)+(E8*E$5)+(F8*F$5)+(G8*G$5)</f>
        <v>0</v>
      </c>
      <c r="K8" s="2"/>
      <c r="L8" s="27">
        <v>0.05</v>
      </c>
      <c r="M8" s="2"/>
      <c r="N8" s="67">
        <f t="shared" ref="N8:N18" si="0">J8*L8</f>
        <v>0</v>
      </c>
      <c r="O8" s="4"/>
    </row>
    <row r="9" spans="1:15">
      <c r="A9" s="20" t="s">
        <v>176</v>
      </c>
      <c r="B9" s="60" t="s">
        <v>175</v>
      </c>
      <c r="C9" s="86"/>
      <c r="D9" s="86"/>
      <c r="E9" s="86"/>
      <c r="F9" s="86"/>
      <c r="G9" s="86"/>
      <c r="H9" s="2"/>
      <c r="I9" s="2"/>
      <c r="J9" s="67">
        <f t="shared" ref="J9:J18" si="1">(C9*C$5)+(D9*D$5)+(E9*E$5)+(F9*F$5)+(G9*G$5)</f>
        <v>0</v>
      </c>
      <c r="K9" s="2"/>
      <c r="L9" s="27">
        <v>0.1</v>
      </c>
      <c r="M9" s="2"/>
      <c r="N9" s="67">
        <f t="shared" si="0"/>
        <v>0</v>
      </c>
      <c r="O9" s="4"/>
    </row>
    <row r="10" spans="1:15">
      <c r="A10" s="20" t="s">
        <v>177</v>
      </c>
      <c r="B10" s="60" t="s">
        <v>178</v>
      </c>
      <c r="C10" s="86"/>
      <c r="D10" s="86"/>
      <c r="E10" s="86"/>
      <c r="F10" s="86"/>
      <c r="G10" s="86"/>
      <c r="H10" s="2"/>
      <c r="I10" s="2"/>
      <c r="J10" s="67">
        <f t="shared" si="1"/>
        <v>0</v>
      </c>
      <c r="K10" s="2"/>
      <c r="L10" s="27">
        <v>0.1</v>
      </c>
      <c r="M10" s="2"/>
      <c r="N10" s="67">
        <f t="shared" si="0"/>
        <v>0</v>
      </c>
      <c r="O10" s="4"/>
    </row>
    <row r="11" spans="1:15">
      <c r="A11" s="20" t="s">
        <v>179</v>
      </c>
      <c r="B11" s="60" t="s">
        <v>180</v>
      </c>
      <c r="C11" s="86"/>
      <c r="D11" s="86"/>
      <c r="E11" s="86"/>
      <c r="F11" s="86"/>
      <c r="G11" s="86"/>
      <c r="H11" s="2"/>
      <c r="I11" s="2"/>
      <c r="J11" s="67">
        <f t="shared" si="1"/>
        <v>0</v>
      </c>
      <c r="K11" s="2"/>
      <c r="L11" s="27">
        <v>0.1</v>
      </c>
      <c r="M11" s="2"/>
      <c r="N11" s="67">
        <f t="shared" si="0"/>
        <v>0</v>
      </c>
      <c r="O11" s="4"/>
    </row>
    <row r="12" spans="1:15">
      <c r="A12" s="20" t="s">
        <v>181</v>
      </c>
      <c r="B12" s="60" t="s">
        <v>178</v>
      </c>
      <c r="C12" s="86"/>
      <c r="D12" s="86"/>
      <c r="E12" s="86"/>
      <c r="F12" s="86"/>
      <c r="G12" s="86"/>
      <c r="H12" s="2"/>
      <c r="I12" s="2"/>
      <c r="J12" s="67">
        <f t="shared" si="1"/>
        <v>0</v>
      </c>
      <c r="K12" s="2"/>
      <c r="L12" s="27">
        <v>0.1</v>
      </c>
      <c r="M12" s="2"/>
      <c r="N12" s="67">
        <f t="shared" si="0"/>
        <v>0</v>
      </c>
      <c r="O12" s="4"/>
    </row>
    <row r="13" spans="1:15">
      <c r="A13" s="20" t="s">
        <v>182</v>
      </c>
      <c r="B13" s="60" t="s">
        <v>183</v>
      </c>
      <c r="C13" s="85"/>
      <c r="D13" s="85"/>
      <c r="E13" s="85"/>
      <c r="F13" s="85"/>
      <c r="G13" s="85"/>
      <c r="H13" s="2"/>
      <c r="I13" s="2"/>
      <c r="J13" s="67">
        <f t="shared" si="1"/>
        <v>0</v>
      </c>
      <c r="K13" s="2"/>
      <c r="L13" s="27">
        <v>0.1</v>
      </c>
      <c r="M13" s="2"/>
      <c r="N13" s="67">
        <f t="shared" si="0"/>
        <v>0</v>
      </c>
      <c r="O13" s="4"/>
    </row>
    <row r="14" spans="1:15">
      <c r="A14" s="20" t="s">
        <v>184</v>
      </c>
      <c r="B14" s="60" t="s">
        <v>178</v>
      </c>
      <c r="C14" s="85"/>
      <c r="D14" s="85"/>
      <c r="E14" s="85"/>
      <c r="F14" s="85"/>
      <c r="G14" s="85"/>
      <c r="H14" s="2"/>
      <c r="I14" s="2"/>
      <c r="J14" s="67">
        <f t="shared" si="1"/>
        <v>0</v>
      </c>
      <c r="K14" s="2"/>
      <c r="L14" s="27">
        <v>0.05</v>
      </c>
      <c r="M14" s="2"/>
      <c r="N14" s="67">
        <f t="shared" si="0"/>
        <v>0</v>
      </c>
      <c r="O14" s="4"/>
    </row>
    <row r="15" spans="1:15">
      <c r="A15" s="20" t="s">
        <v>185</v>
      </c>
      <c r="B15" s="60" t="s">
        <v>183</v>
      </c>
      <c r="C15" s="85"/>
      <c r="D15" s="85"/>
      <c r="E15" s="85"/>
      <c r="F15" s="85"/>
      <c r="G15" s="85"/>
      <c r="H15" s="2"/>
      <c r="I15" s="2"/>
      <c r="J15" s="67">
        <f t="shared" si="1"/>
        <v>0</v>
      </c>
      <c r="K15" s="2"/>
      <c r="L15" s="27">
        <v>0.1</v>
      </c>
      <c r="M15" s="2"/>
      <c r="N15" s="67">
        <f t="shared" si="0"/>
        <v>0</v>
      </c>
      <c r="O15" s="4"/>
    </row>
    <row r="16" spans="1:15">
      <c r="A16" s="20" t="s">
        <v>186</v>
      </c>
      <c r="B16" s="60" t="s">
        <v>178</v>
      </c>
      <c r="C16" s="85"/>
      <c r="D16" s="85"/>
      <c r="E16" s="85"/>
      <c r="F16" s="85"/>
      <c r="G16" s="85"/>
      <c r="H16" s="2"/>
      <c r="I16" s="2"/>
      <c r="J16" s="67">
        <f t="shared" si="1"/>
        <v>0</v>
      </c>
      <c r="K16" s="2"/>
      <c r="L16" s="27">
        <v>0.05</v>
      </c>
      <c r="M16" s="2"/>
      <c r="N16" s="67">
        <f t="shared" si="0"/>
        <v>0</v>
      </c>
      <c r="O16" s="4"/>
    </row>
    <row r="17" spans="1:15">
      <c r="A17" s="20" t="s">
        <v>187</v>
      </c>
      <c r="B17" s="60" t="s">
        <v>183</v>
      </c>
      <c r="C17" s="85"/>
      <c r="D17" s="85"/>
      <c r="E17" s="85"/>
      <c r="F17" s="85"/>
      <c r="G17" s="85"/>
      <c r="H17" s="2"/>
      <c r="I17" s="2"/>
      <c r="J17" s="67">
        <f t="shared" si="1"/>
        <v>0</v>
      </c>
      <c r="K17" s="2"/>
      <c r="L17" s="27">
        <v>0.1</v>
      </c>
      <c r="M17" s="2"/>
      <c r="N17" s="67">
        <f t="shared" si="0"/>
        <v>0</v>
      </c>
      <c r="O17" s="4"/>
    </row>
    <row r="18" spans="1:15">
      <c r="A18" s="20" t="s">
        <v>188</v>
      </c>
      <c r="B18" s="60" t="s">
        <v>178</v>
      </c>
      <c r="C18" s="85"/>
      <c r="D18" s="85"/>
      <c r="E18" s="85"/>
      <c r="F18" s="85"/>
      <c r="G18" s="85"/>
      <c r="H18" s="2"/>
      <c r="I18" s="2"/>
      <c r="J18" s="67">
        <f t="shared" si="1"/>
        <v>0</v>
      </c>
      <c r="K18" s="2"/>
      <c r="L18" s="27">
        <v>0.05</v>
      </c>
      <c r="M18" s="2"/>
      <c r="N18" s="67">
        <f t="shared" si="0"/>
        <v>0</v>
      </c>
      <c r="O18" s="4"/>
    </row>
    <row r="19" spans="1:15">
      <c r="A19" s="18"/>
      <c r="B19" s="59"/>
      <c r="C19" s="9"/>
      <c r="D19" s="9"/>
      <c r="E19" s="9"/>
      <c r="F19" s="9"/>
      <c r="G19" s="9"/>
      <c r="H19" s="2"/>
      <c r="I19" s="2"/>
      <c r="J19" s="32"/>
      <c r="K19" s="2"/>
      <c r="L19" s="34">
        <f>SUM(L8:L18)</f>
        <v>0.9</v>
      </c>
      <c r="M19" s="2"/>
      <c r="N19" s="32"/>
      <c r="O19" s="4"/>
    </row>
    <row r="20" spans="1:15">
      <c r="A20" s="18" t="s">
        <v>189</v>
      </c>
      <c r="B20" s="59"/>
      <c r="C20" s="9"/>
      <c r="D20" s="9"/>
      <c r="E20" s="9"/>
      <c r="F20" s="9"/>
      <c r="G20" s="9"/>
      <c r="H20" s="2"/>
      <c r="I20" s="2"/>
      <c r="J20" s="32"/>
      <c r="K20" s="2"/>
      <c r="L20" s="34"/>
      <c r="M20" s="2"/>
      <c r="N20" s="32"/>
      <c r="O20" s="4"/>
    </row>
    <row r="21" spans="1:15">
      <c r="A21" s="18"/>
      <c r="B21" s="59"/>
      <c r="C21" s="9"/>
      <c r="D21" s="9"/>
      <c r="E21" s="9"/>
      <c r="F21" s="9"/>
      <c r="G21" s="9"/>
      <c r="H21" s="2"/>
      <c r="I21" s="2"/>
      <c r="J21" s="32"/>
      <c r="K21" s="2"/>
      <c r="L21" s="32"/>
      <c r="M21" s="2"/>
      <c r="N21" s="32"/>
      <c r="O21" s="4"/>
    </row>
    <row r="22" spans="1:15" ht="31.2">
      <c r="A22" s="10" t="s">
        <v>190</v>
      </c>
      <c r="B22" s="61" t="s">
        <v>191</v>
      </c>
      <c r="C22" s="11" t="s">
        <v>192</v>
      </c>
      <c r="D22" s="9"/>
      <c r="E22" s="17" t="s">
        <v>193</v>
      </c>
      <c r="F22" s="9"/>
      <c r="G22" s="9"/>
      <c r="H22" s="2"/>
      <c r="I22" s="2"/>
      <c r="J22" s="32"/>
      <c r="K22" s="2"/>
      <c r="L22" s="32"/>
      <c r="M22" s="2"/>
      <c r="N22" s="17" t="s">
        <v>167</v>
      </c>
      <c r="O22" s="4"/>
    </row>
    <row r="23" spans="1:15">
      <c r="A23" s="12" t="s">
        <v>194</v>
      </c>
      <c r="B23" s="87"/>
      <c r="C23" s="60" t="s">
        <v>195</v>
      </c>
      <c r="D23" s="9"/>
      <c r="E23" s="27">
        <v>0.02</v>
      </c>
      <c r="F23" s="9"/>
      <c r="G23" s="9"/>
      <c r="H23" s="2"/>
      <c r="I23" s="2"/>
      <c r="J23" s="32"/>
      <c r="K23" s="2"/>
      <c r="L23" s="32"/>
      <c r="M23" s="2"/>
      <c r="N23" s="67">
        <f>B23*E23</f>
        <v>0</v>
      </c>
      <c r="O23" s="4"/>
    </row>
    <row r="24" spans="1:15">
      <c r="A24" s="12" t="s">
        <v>196</v>
      </c>
      <c r="B24" s="87"/>
      <c r="C24" s="60" t="s">
        <v>197</v>
      </c>
      <c r="D24" s="9"/>
      <c r="E24" s="27">
        <v>0.01</v>
      </c>
      <c r="F24" s="9"/>
      <c r="G24" s="9"/>
      <c r="H24" s="2"/>
      <c r="I24" s="2"/>
      <c r="J24" s="32"/>
      <c r="K24" s="2"/>
      <c r="L24" s="32"/>
      <c r="M24" s="2"/>
      <c r="N24" s="67">
        <f t="shared" ref="N24:N31" si="2">B24*E24</f>
        <v>0</v>
      </c>
      <c r="O24" s="4"/>
    </row>
    <row r="25" spans="1:15">
      <c r="A25" s="12" t="s">
        <v>198</v>
      </c>
      <c r="B25" s="87"/>
      <c r="C25" s="60" t="s">
        <v>199</v>
      </c>
      <c r="D25" s="9"/>
      <c r="E25" s="27">
        <v>0.01</v>
      </c>
      <c r="F25" s="9"/>
      <c r="G25" s="9"/>
      <c r="H25" s="2"/>
      <c r="I25" s="2"/>
      <c r="J25" s="32"/>
      <c r="K25" s="2"/>
      <c r="L25" s="32"/>
      <c r="M25" s="2"/>
      <c r="N25" s="67">
        <f t="shared" si="2"/>
        <v>0</v>
      </c>
      <c r="O25" s="4"/>
    </row>
    <row r="26" spans="1:15">
      <c r="A26" s="12" t="s">
        <v>200</v>
      </c>
      <c r="B26" s="87"/>
      <c r="C26" s="60" t="s">
        <v>199</v>
      </c>
      <c r="D26" s="9"/>
      <c r="E26" s="27">
        <v>0.01</v>
      </c>
      <c r="F26" s="9"/>
      <c r="G26" s="9"/>
      <c r="H26" s="2"/>
      <c r="I26" s="2"/>
      <c r="J26" s="32"/>
      <c r="K26" s="2"/>
      <c r="L26" s="32"/>
      <c r="M26" s="2"/>
      <c r="N26" s="67">
        <f t="shared" si="2"/>
        <v>0</v>
      </c>
      <c r="O26" s="4"/>
    </row>
    <row r="27" spans="1:15">
      <c r="A27" s="12" t="s">
        <v>201</v>
      </c>
      <c r="B27" s="87"/>
      <c r="C27" s="60" t="s">
        <v>199</v>
      </c>
      <c r="D27" s="9"/>
      <c r="E27" s="27">
        <v>0.01</v>
      </c>
      <c r="F27" s="9"/>
      <c r="G27" s="9"/>
      <c r="H27" s="2"/>
      <c r="I27" s="2"/>
      <c r="J27" s="32"/>
      <c r="K27" s="2"/>
      <c r="L27" s="32"/>
      <c r="M27" s="2"/>
      <c r="N27" s="67">
        <f t="shared" si="2"/>
        <v>0</v>
      </c>
      <c r="O27" s="4"/>
    </row>
    <row r="28" spans="1:15">
      <c r="A28" s="12" t="s">
        <v>202</v>
      </c>
      <c r="B28" s="87"/>
      <c r="C28" s="60" t="s">
        <v>199</v>
      </c>
      <c r="D28" s="9"/>
      <c r="E28" s="27">
        <v>0.01</v>
      </c>
      <c r="F28" s="9"/>
      <c r="G28" s="9"/>
      <c r="H28" s="2"/>
      <c r="I28" s="2"/>
      <c r="J28" s="32"/>
      <c r="K28" s="2"/>
      <c r="L28" s="32"/>
      <c r="M28" s="2"/>
      <c r="N28" s="67">
        <f t="shared" si="2"/>
        <v>0</v>
      </c>
      <c r="O28" s="4"/>
    </row>
    <row r="29" spans="1:15">
      <c r="A29" s="12" t="s">
        <v>203</v>
      </c>
      <c r="B29" s="87"/>
      <c r="C29" s="60" t="s">
        <v>197</v>
      </c>
      <c r="D29" s="9"/>
      <c r="E29" s="27">
        <v>0.01</v>
      </c>
      <c r="F29" s="9"/>
      <c r="G29" s="9"/>
      <c r="H29" s="2"/>
      <c r="I29" s="2"/>
      <c r="J29" s="32"/>
      <c r="K29" s="2"/>
      <c r="L29" s="32"/>
      <c r="M29" s="2"/>
      <c r="N29" s="67">
        <f t="shared" si="2"/>
        <v>0</v>
      </c>
      <c r="O29" s="4"/>
    </row>
    <row r="30" spans="1:15">
      <c r="A30" s="12" t="s">
        <v>204</v>
      </c>
      <c r="B30" s="87"/>
      <c r="C30" s="60" t="s">
        <v>205</v>
      </c>
      <c r="D30" s="9"/>
      <c r="E30" s="27">
        <v>0.01</v>
      </c>
      <c r="F30" s="9"/>
      <c r="G30" s="9"/>
      <c r="H30" s="2"/>
      <c r="I30" s="2"/>
      <c r="J30" s="32"/>
      <c r="K30" s="2"/>
      <c r="L30" s="32"/>
      <c r="M30" s="2"/>
      <c r="N30" s="67">
        <f t="shared" si="2"/>
        <v>0</v>
      </c>
      <c r="O30" s="4"/>
    </row>
    <row r="31" spans="1:15">
      <c r="A31" s="12" t="s">
        <v>206</v>
      </c>
      <c r="B31" s="87"/>
      <c r="C31" s="60" t="s">
        <v>205</v>
      </c>
      <c r="D31" s="9"/>
      <c r="E31" s="27">
        <v>0.01</v>
      </c>
      <c r="F31" s="9"/>
      <c r="G31" s="9"/>
      <c r="H31" s="2"/>
      <c r="I31" s="2"/>
      <c r="J31" s="32"/>
      <c r="K31" s="2"/>
      <c r="L31" s="32"/>
      <c r="M31" s="2"/>
      <c r="N31" s="67">
        <f t="shared" si="2"/>
        <v>0</v>
      </c>
      <c r="O31" s="4"/>
    </row>
    <row r="32" spans="1:15">
      <c r="A32" s="18"/>
      <c r="B32" s="59"/>
      <c r="C32" s="9"/>
      <c r="D32" s="2"/>
      <c r="E32" s="2"/>
      <c r="F32" s="2"/>
      <c r="G32" s="2"/>
      <c r="H32" s="2"/>
      <c r="I32" s="2"/>
      <c r="J32" s="32"/>
      <c r="K32" s="2"/>
      <c r="L32" s="32"/>
      <c r="M32" s="2"/>
      <c r="O32" s="4"/>
    </row>
    <row r="33" spans="1:15" ht="15.6">
      <c r="A33" s="22" t="s">
        <v>207</v>
      </c>
      <c r="B33" s="32"/>
      <c r="C33" s="2"/>
      <c r="D33" s="2"/>
      <c r="E33" s="2"/>
      <c r="F33" s="2"/>
      <c r="G33" s="2"/>
      <c r="H33" s="2"/>
      <c r="I33" s="2"/>
      <c r="J33" s="32"/>
      <c r="K33" s="2"/>
      <c r="L33" s="32"/>
      <c r="M33" s="2"/>
      <c r="N33" s="68">
        <f>SUM(N8:N31)</f>
        <v>0</v>
      </c>
      <c r="O33" s="4"/>
    </row>
    <row r="34" spans="1:15">
      <c r="A34" s="3"/>
      <c r="B34" s="32"/>
      <c r="C34" s="2"/>
      <c r="D34" s="2"/>
      <c r="E34" s="2"/>
      <c r="F34" s="2"/>
      <c r="G34" s="2"/>
      <c r="H34" s="2"/>
      <c r="I34" s="2"/>
      <c r="J34" s="32"/>
      <c r="K34" s="2"/>
      <c r="L34" s="32"/>
      <c r="M34" s="2"/>
      <c r="N34" s="32"/>
      <c r="O34" s="4"/>
    </row>
    <row r="35" spans="1:15">
      <c r="A35" s="3"/>
      <c r="B35" s="32"/>
      <c r="C35" s="2"/>
      <c r="D35" s="2"/>
      <c r="E35" s="2"/>
      <c r="F35" s="2"/>
      <c r="G35" s="2"/>
      <c r="H35" s="2"/>
      <c r="I35" s="2"/>
      <c r="J35" s="32"/>
      <c r="K35" s="2"/>
      <c r="L35" s="32"/>
      <c r="M35" s="2"/>
      <c r="N35" s="32"/>
      <c r="O35" s="4"/>
    </row>
    <row r="36" spans="1:15">
      <c r="A36" s="3"/>
      <c r="B36" s="32"/>
      <c r="C36" s="2"/>
      <c r="D36" s="2"/>
      <c r="E36" s="2"/>
      <c r="F36" s="2"/>
      <c r="G36" s="2"/>
      <c r="H36" s="2"/>
      <c r="I36" s="2"/>
      <c r="J36" s="32"/>
      <c r="K36" s="2"/>
      <c r="L36" s="32"/>
      <c r="M36" s="2"/>
      <c r="N36" s="32"/>
      <c r="O36" s="4"/>
    </row>
    <row r="37" spans="1:15">
      <c r="A37" s="5"/>
      <c r="B37" s="35"/>
      <c r="C37" s="6"/>
      <c r="D37" s="6"/>
      <c r="E37" s="6"/>
      <c r="F37" s="6"/>
      <c r="G37" s="6"/>
      <c r="H37" s="6"/>
      <c r="I37" s="6"/>
      <c r="J37" s="35"/>
      <c r="K37" s="6"/>
      <c r="L37" s="35"/>
      <c r="M37" s="6"/>
      <c r="N37" s="35"/>
      <c r="O37" s="7"/>
    </row>
    <row r="41" spans="1:15">
      <c r="A41" s="46"/>
    </row>
  </sheetData>
  <sheetProtection algorithmName="SHA-512" hashValue="RHKvEEGdQ0TfEnxvvzJdgvu9Vp4xVG2yOyR/62d9X/+LRxKp4BVpccZX87zhCu/4WPVsT88/CEWBzeXreHCF8g==" saltValue="dA2OlZqFHOZQg0l7TqRKTg==" spinCount="100000" sheet="1" objects="1" scenarios="1"/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"/>
  <sheetViews>
    <sheetView workbookViewId="0">
      <selection activeCell="I13" sqref="I13"/>
    </sheetView>
  </sheetViews>
  <sheetFormatPr defaultColWidth="10.6328125" defaultRowHeight="15"/>
  <cols>
    <col min="1" max="1" width="30.6328125" bestFit="1" customWidth="1"/>
    <col min="2" max="3" width="10.6328125" style="36"/>
    <col min="4" max="4" width="1.54296875" style="36" customWidth="1"/>
    <col min="5" max="5" width="10.6328125" style="36"/>
    <col min="6" max="6" width="1.453125" style="36" customWidth="1"/>
    <col min="7" max="7" width="10.6328125" style="36"/>
  </cols>
  <sheetData>
    <row r="1" spans="1:10" ht="15.6">
      <c r="A1" s="90" t="s">
        <v>208</v>
      </c>
      <c r="B1" s="91"/>
      <c r="C1" s="91"/>
      <c r="D1" s="91"/>
      <c r="E1" s="91"/>
      <c r="F1" s="91"/>
      <c r="G1" s="91"/>
      <c r="H1" s="92"/>
    </row>
    <row r="2" spans="1:10">
      <c r="A2" s="3"/>
      <c r="B2" s="32"/>
      <c r="C2" s="32"/>
      <c r="D2" s="32"/>
      <c r="E2" s="32"/>
      <c r="F2" s="32"/>
      <c r="G2" s="32"/>
      <c r="H2" s="4"/>
    </row>
    <row r="3" spans="1:10">
      <c r="A3" s="1" t="s">
        <v>209</v>
      </c>
      <c r="B3" s="32"/>
      <c r="C3" s="32"/>
      <c r="D3" s="32"/>
      <c r="E3" s="32"/>
      <c r="F3" s="32"/>
      <c r="G3" s="32"/>
      <c r="H3" s="4"/>
    </row>
    <row r="4" spans="1:10">
      <c r="A4" s="3"/>
      <c r="B4" s="32"/>
      <c r="C4" s="32"/>
      <c r="D4" s="32"/>
      <c r="E4" s="32"/>
      <c r="F4" s="32"/>
      <c r="G4" s="32"/>
      <c r="H4" s="4"/>
    </row>
    <row r="5" spans="1:10" ht="15.6">
      <c r="A5" s="22" t="s">
        <v>12</v>
      </c>
      <c r="B5" s="69" t="s">
        <v>210</v>
      </c>
      <c r="C5" s="69" t="s">
        <v>211</v>
      </c>
      <c r="D5" s="70"/>
      <c r="E5" s="69" t="s">
        <v>6</v>
      </c>
      <c r="F5" s="70"/>
      <c r="G5" s="69" t="s">
        <v>167</v>
      </c>
      <c r="H5" s="4"/>
    </row>
    <row r="6" spans="1:10">
      <c r="A6" s="28" t="s">
        <v>212</v>
      </c>
      <c r="B6" s="71" t="s">
        <v>195</v>
      </c>
      <c r="C6" s="88"/>
      <c r="D6" s="32"/>
      <c r="E6" s="27">
        <v>0.05</v>
      </c>
      <c r="F6" s="32"/>
      <c r="G6" s="67">
        <f>C6*E6</f>
        <v>0</v>
      </c>
      <c r="H6" s="4"/>
    </row>
    <row r="7" spans="1:10">
      <c r="A7" s="28" t="s">
        <v>213</v>
      </c>
      <c r="B7" s="71" t="s">
        <v>214</v>
      </c>
      <c r="C7" s="88"/>
      <c r="D7" s="32"/>
      <c r="E7" s="27">
        <v>0.05</v>
      </c>
      <c r="F7" s="32"/>
      <c r="G7" s="67">
        <f>C7*E7</f>
        <v>0</v>
      </c>
      <c r="H7" s="4"/>
    </row>
    <row r="8" spans="1:10">
      <c r="A8" s="28" t="s">
        <v>215</v>
      </c>
      <c r="B8" s="71" t="s">
        <v>216</v>
      </c>
      <c r="C8" s="88"/>
      <c r="D8" s="32"/>
      <c r="E8" s="27">
        <v>0.1</v>
      </c>
      <c r="F8" s="32"/>
      <c r="G8" s="67">
        <f>C8*E8</f>
        <v>0</v>
      </c>
      <c r="H8" s="4"/>
    </row>
    <row r="9" spans="1:10">
      <c r="A9" s="28" t="s">
        <v>217</v>
      </c>
      <c r="B9" s="71" t="s">
        <v>218</v>
      </c>
      <c r="C9" s="72">
        <v>0</v>
      </c>
      <c r="D9" s="32"/>
      <c r="E9" s="27">
        <v>0</v>
      </c>
      <c r="F9" s="32"/>
      <c r="G9" s="67">
        <f t="shared" ref="G9:G18" si="0">C9*E9</f>
        <v>0</v>
      </c>
      <c r="H9" s="4"/>
    </row>
    <row r="10" spans="1:10">
      <c r="A10" s="28" t="s">
        <v>219</v>
      </c>
      <c r="B10" s="71" t="s">
        <v>218</v>
      </c>
      <c r="C10" s="88"/>
      <c r="D10" s="32"/>
      <c r="E10" s="27">
        <v>0.1</v>
      </c>
      <c r="F10" s="32"/>
      <c r="G10" s="67">
        <f t="shared" si="0"/>
        <v>0</v>
      </c>
      <c r="H10" s="4"/>
    </row>
    <row r="11" spans="1:10">
      <c r="A11" s="28" t="s">
        <v>220</v>
      </c>
      <c r="B11" s="71" t="s">
        <v>218</v>
      </c>
      <c r="C11" s="88"/>
      <c r="D11" s="32"/>
      <c r="E11" s="27">
        <v>0.05</v>
      </c>
      <c r="F11" s="32"/>
      <c r="G11" s="67">
        <f t="shared" si="0"/>
        <v>0</v>
      </c>
      <c r="H11" s="4"/>
    </row>
    <row r="12" spans="1:10">
      <c r="A12" s="28" t="s">
        <v>221</v>
      </c>
      <c r="B12" s="71" t="s">
        <v>218</v>
      </c>
      <c r="C12" s="88"/>
      <c r="D12" s="32"/>
      <c r="E12" s="27">
        <v>0.05</v>
      </c>
      <c r="F12" s="32"/>
      <c r="G12" s="67">
        <f t="shared" si="0"/>
        <v>0</v>
      </c>
      <c r="H12" s="4"/>
    </row>
    <row r="13" spans="1:10">
      <c r="A13" s="28" t="s">
        <v>222</v>
      </c>
      <c r="B13" s="71" t="s">
        <v>218</v>
      </c>
      <c r="C13" s="88"/>
      <c r="D13" s="32"/>
      <c r="E13" s="27">
        <v>0.05</v>
      </c>
      <c r="F13" s="32"/>
      <c r="G13" s="67">
        <f t="shared" si="0"/>
        <v>0</v>
      </c>
      <c r="H13" s="4"/>
      <c r="J13" s="25"/>
    </row>
    <row r="14" spans="1:10">
      <c r="A14" s="28" t="s">
        <v>223</v>
      </c>
      <c r="B14" s="71" t="s">
        <v>218</v>
      </c>
      <c r="C14" s="88"/>
      <c r="D14" s="32"/>
      <c r="E14" s="27">
        <v>0.15</v>
      </c>
      <c r="F14" s="32"/>
      <c r="G14" s="67">
        <f t="shared" si="0"/>
        <v>0</v>
      </c>
      <c r="H14" s="4"/>
    </row>
    <row r="15" spans="1:10">
      <c r="A15" s="28" t="s">
        <v>224</v>
      </c>
      <c r="B15" s="71" t="s">
        <v>218</v>
      </c>
      <c r="C15" s="88"/>
      <c r="D15" s="32"/>
      <c r="E15" s="27">
        <v>0.1</v>
      </c>
      <c r="F15" s="32"/>
      <c r="G15" s="67">
        <f t="shared" si="0"/>
        <v>0</v>
      </c>
      <c r="H15" s="4"/>
    </row>
    <row r="16" spans="1:10">
      <c r="A16" s="28" t="s">
        <v>225</v>
      </c>
      <c r="B16" s="71" t="s">
        <v>218</v>
      </c>
      <c r="C16" s="88"/>
      <c r="D16" s="32"/>
      <c r="E16" s="27">
        <v>0.1</v>
      </c>
      <c r="F16" s="32"/>
      <c r="G16" s="67">
        <f t="shared" si="0"/>
        <v>0</v>
      </c>
      <c r="H16" s="4"/>
    </row>
    <row r="17" spans="1:8">
      <c r="A17" s="28" t="s">
        <v>226</v>
      </c>
      <c r="B17" s="71" t="s">
        <v>218</v>
      </c>
      <c r="C17" s="88"/>
      <c r="D17" s="32"/>
      <c r="E17" s="27">
        <v>0.1</v>
      </c>
      <c r="F17" s="32"/>
      <c r="G17" s="67">
        <f t="shared" si="0"/>
        <v>0</v>
      </c>
      <c r="H17" s="4"/>
    </row>
    <row r="18" spans="1:8">
      <c r="A18" s="28" t="s">
        <v>227</v>
      </c>
      <c r="B18" s="71" t="s">
        <v>218</v>
      </c>
      <c r="C18" s="88"/>
      <c r="D18" s="32"/>
      <c r="E18" s="27">
        <v>0.1</v>
      </c>
      <c r="F18" s="32"/>
      <c r="G18" s="67">
        <f t="shared" si="0"/>
        <v>0</v>
      </c>
      <c r="H18" s="4"/>
    </row>
    <row r="19" spans="1:8">
      <c r="A19" s="3"/>
      <c r="B19" s="32"/>
      <c r="C19" s="32"/>
      <c r="D19" s="32"/>
      <c r="E19" s="32"/>
      <c r="F19" s="32"/>
      <c r="G19" s="32"/>
      <c r="H19" s="4"/>
    </row>
    <row r="20" spans="1:8" ht="15.6">
      <c r="A20" s="29" t="s">
        <v>228</v>
      </c>
      <c r="B20" s="32"/>
      <c r="C20" s="32"/>
      <c r="D20" s="32"/>
      <c r="E20" s="32"/>
      <c r="F20" s="32"/>
      <c r="G20" s="68">
        <f>SUM(G6:G18)</f>
        <v>0</v>
      </c>
      <c r="H20" s="4"/>
    </row>
    <row r="21" spans="1:8">
      <c r="A21" s="3"/>
      <c r="B21" s="32"/>
      <c r="C21" s="32"/>
      <c r="D21" s="32"/>
      <c r="E21" s="32"/>
      <c r="F21" s="32"/>
      <c r="G21" s="32"/>
      <c r="H21" s="4"/>
    </row>
    <row r="22" spans="1:8">
      <c r="A22" s="3"/>
      <c r="B22" s="32"/>
      <c r="C22" s="32"/>
      <c r="D22" s="32"/>
      <c r="E22" s="32"/>
      <c r="F22" s="32"/>
      <c r="G22" s="32"/>
      <c r="H22" s="4"/>
    </row>
    <row r="23" spans="1:8">
      <c r="A23" s="5"/>
      <c r="B23" s="35"/>
      <c r="C23" s="35"/>
      <c r="D23" s="35"/>
      <c r="E23" s="35"/>
      <c r="F23" s="35"/>
      <c r="G23" s="35"/>
      <c r="H23" s="7"/>
    </row>
  </sheetData>
  <sheetProtection algorithmName="SHA-512" hashValue="6u6+jtkxkOfwcjIqTZ9gE3gg0eLqw8FVH7CKOW7HUmjUha/QuUJOW6AyWyH2+3tcS2s9YXajFJMjHDj0/guWRA==" saltValue="rxRq2pKwiL+wgFDLNCZsrA==" spinCount="100000" sheet="1" objects="1" scenarios="1"/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6" ma:contentTypeDescription="Een nieuw document maken." ma:contentTypeScope="" ma:versionID="9c7e5cb0f2e869235337c131e3a3d193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a8bf329c1fa590552fd73f965d1a65a6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4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0cf0202-a5c5-484a-8f56-a5c31f00845a">
      <UserInfo>
        <DisplayName>Koeter, Sander</DisplayName>
        <AccountId>31</AccountId>
        <AccountType/>
      </UserInfo>
      <UserInfo>
        <DisplayName>Boxel, Danny van</DisplayName>
        <AccountId>3083</AccountId>
        <AccountType/>
      </UserInfo>
    </SharedWithUsers>
    <lcf76f155ced4ddcb4097134ff3c332f xmlns="d8fbd44e-a4fe-41f8-ad6d-1eca962a1b2f">
      <Terms xmlns="http://schemas.microsoft.com/office/infopath/2007/PartnerControls"/>
    </lcf76f155ced4ddcb4097134ff3c332f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MediaLengthInSeconds xmlns="d8fbd44e-a4fe-41f8-ad6d-1eca962a1b2f" xsi:nil="true"/>
  </documentManagement>
</p:properties>
</file>

<file path=customXml/itemProps1.xml><?xml version="1.0" encoding="utf-8"?>
<ds:datastoreItem xmlns:ds="http://schemas.openxmlformats.org/officeDocument/2006/customXml" ds:itemID="{6A9254C4-8396-483C-96E3-E747810217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45B624-DB73-4B4B-B43B-9816B0E9E8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420e448e-77db-4f6e-8c47-704a6cafc22f"/>
    <ds:schemaRef ds:uri="d8fbd44e-a4fe-41f8-ad6d-1eca962a1b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211D8E-F9E1-444B-AB61-EB16DE2A4478}">
  <ds:schemaRefs>
    <ds:schemaRef ds:uri="http://schemas.microsoft.com/office/2006/metadata/properties"/>
    <ds:schemaRef ds:uri="http://schemas.microsoft.com/office/infopath/2007/PartnerControls"/>
    <ds:schemaRef ds:uri="a0cf0202-a5c5-484a-8f56-a5c31f00845a"/>
    <ds:schemaRef ds:uri="d8fbd44e-a4fe-41f8-ad6d-1eca962a1b2f"/>
    <ds:schemaRef ds:uri="420e448e-77db-4f6e-8c47-704a6cafc22f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P1 Leasetarief</vt:lpstr>
      <vt:lpstr>P2 Huurtarieven</vt:lpstr>
      <vt:lpstr>P3 Overige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Molthoff</dc:creator>
  <cp:keywords/>
  <dc:description/>
  <cp:lastModifiedBy>Koeter, Sander</cp:lastModifiedBy>
  <cp:revision/>
  <dcterms:created xsi:type="dcterms:W3CDTF">2017-04-10T19:41:12Z</dcterms:created>
  <dcterms:modified xsi:type="dcterms:W3CDTF">2023-07-04T13:37:49Z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Order">
    <vt:r8>159200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Afdelingnaam">
    <vt:lpwstr>3;#DIT|d14207bc-a8ea-442f-b42e-5f6285d118e9</vt:lpwstr>
  </property>
</Properties>
</file>