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0" yWindow="45" windowWidth="19320" windowHeight="6465" tabRatio="773" activeTab="1"/>
  </bookViews>
  <sheets>
    <sheet name="Prijsfom. Mob. Tel.  Perceel 1" sheetId="27" r:id="rId1"/>
    <sheet name="Prijsfom. Mob. Tel.  Perceel 2" sheetId="31" r:id="rId2"/>
    <sheet name="Prijsfom. Mob. Tel.  Perceel 3" sheetId="30" r:id="rId3"/>
    <sheet name="Prijsform. Vaste Tel. Perceel 1" sheetId="28" r:id="rId4"/>
    <sheet name="Prijsform. Vaste Tel. Perceel 2" sheetId="33" r:id="rId5"/>
    <sheet name="Prijsform. Vaste Tel. Perceel 3" sheetId="32" r:id="rId6"/>
    <sheet name="Totaal" sheetId="29" r:id="rId7"/>
  </sheets>
  <calcPr calcId="125725"/>
</workbook>
</file>

<file path=xl/calcChain.xml><?xml version="1.0" encoding="utf-8"?>
<calcChain xmlns="http://schemas.openxmlformats.org/spreadsheetml/2006/main">
  <c r="E68" i="27"/>
  <c r="F32" i="28"/>
  <c r="E32"/>
  <c r="E9"/>
  <c r="F9"/>
  <c r="F26"/>
  <c r="F34"/>
  <c r="F32" i="32"/>
  <c r="D41" i="29" l="1"/>
  <c r="F40"/>
  <c r="D40"/>
  <c r="C39"/>
  <c r="D39" s="1"/>
  <c r="E41" s="1"/>
  <c r="D27"/>
  <c r="F26"/>
  <c r="D26"/>
  <c r="D25"/>
  <c r="E27" s="1"/>
  <c r="C25"/>
  <c r="F57" i="33"/>
  <c r="F56"/>
  <c r="F55"/>
  <c r="F54"/>
  <c r="F53"/>
  <c r="C52"/>
  <c r="B52"/>
  <c r="F52" s="1"/>
  <c r="C51"/>
  <c r="B51"/>
  <c r="F51" s="1"/>
  <c r="C50"/>
  <c r="B50"/>
  <c r="F50" s="1"/>
  <c r="F34"/>
  <c r="E34"/>
  <c r="F33"/>
  <c r="E33"/>
  <c r="F32"/>
  <c r="E32"/>
  <c r="F31"/>
  <c r="E31"/>
  <c r="F30"/>
  <c r="E30"/>
  <c r="F29"/>
  <c r="F28"/>
  <c r="E28"/>
  <c r="F27"/>
  <c r="E27"/>
  <c r="F26"/>
  <c r="E26"/>
  <c r="F25"/>
  <c r="E25"/>
  <c r="F24"/>
  <c r="E24"/>
  <c r="F23"/>
  <c r="E23"/>
  <c r="F22"/>
  <c r="E22"/>
  <c r="F17"/>
  <c r="E17"/>
  <c r="F16"/>
  <c r="E16"/>
  <c r="F15"/>
  <c r="E15"/>
  <c r="F14"/>
  <c r="E14"/>
  <c r="F13"/>
  <c r="E13"/>
  <c r="F12"/>
  <c r="E12"/>
  <c r="F10"/>
  <c r="E10"/>
  <c r="F9"/>
  <c r="E9"/>
  <c r="F57" i="32"/>
  <c r="F56"/>
  <c r="F55"/>
  <c r="F54"/>
  <c r="F53"/>
  <c r="C52"/>
  <c r="B52"/>
  <c r="C51"/>
  <c r="B51"/>
  <c r="F51" s="1"/>
  <c r="C50"/>
  <c r="B50"/>
  <c r="F34"/>
  <c r="E34"/>
  <c r="F33"/>
  <c r="E33"/>
  <c r="E32"/>
  <c r="F31"/>
  <c r="E31"/>
  <c r="F30"/>
  <c r="E30"/>
  <c r="F29"/>
  <c r="E29"/>
  <c r="F28"/>
  <c r="E28"/>
  <c r="F27"/>
  <c r="E27"/>
  <c r="F26"/>
  <c r="E26"/>
  <c r="F25"/>
  <c r="E25"/>
  <c r="F24"/>
  <c r="E24"/>
  <c r="F23"/>
  <c r="E23"/>
  <c r="F22"/>
  <c r="F35" s="1"/>
  <c r="E22"/>
  <c r="F17"/>
  <c r="E17"/>
  <c r="F16"/>
  <c r="E16"/>
  <c r="F15"/>
  <c r="E15"/>
  <c r="F14"/>
  <c r="E14"/>
  <c r="F13"/>
  <c r="E13"/>
  <c r="F12"/>
  <c r="E12"/>
  <c r="F10"/>
  <c r="F18" s="1"/>
  <c r="E10"/>
  <c r="H103" i="31"/>
  <c r="H102"/>
  <c r="H101"/>
  <c r="C100"/>
  <c r="H100" s="1"/>
  <c r="C99"/>
  <c r="H99" s="1"/>
  <c r="C98"/>
  <c r="H98" s="1"/>
  <c r="C97"/>
  <c r="H97" s="1"/>
  <c r="C96"/>
  <c r="H96" s="1"/>
  <c r="H95"/>
  <c r="C94"/>
  <c r="H94" s="1"/>
  <c r="H93"/>
  <c r="C92"/>
  <c r="H92" s="1"/>
  <c r="C91"/>
  <c r="H91" s="1"/>
  <c r="H90"/>
  <c r="C89"/>
  <c r="H89" s="1"/>
  <c r="H88"/>
  <c r="H87"/>
  <c r="C86"/>
  <c r="H86" s="1"/>
  <c r="H85"/>
  <c r="C84"/>
  <c r="H84" s="1"/>
  <c r="C83"/>
  <c r="H83" s="1"/>
  <c r="C82"/>
  <c r="H82" s="1"/>
  <c r="E68"/>
  <c r="E61"/>
  <c r="H60"/>
  <c r="H59"/>
  <c r="H58"/>
  <c r="C50"/>
  <c r="H50" s="1"/>
  <c r="D49"/>
  <c r="C49"/>
  <c r="H49" s="1"/>
  <c r="D48"/>
  <c r="C48"/>
  <c r="H48" s="1"/>
  <c r="D47"/>
  <c r="C47"/>
  <c r="H47" s="1"/>
  <c r="C43"/>
  <c r="H42"/>
  <c r="G42"/>
  <c r="H41"/>
  <c r="G41"/>
  <c r="H40"/>
  <c r="G40"/>
  <c r="H39"/>
  <c r="G39"/>
  <c r="H38"/>
  <c r="G38"/>
  <c r="H37"/>
  <c r="G37"/>
  <c r="H36"/>
  <c r="G36"/>
  <c r="H35"/>
  <c r="G35"/>
  <c r="G43" s="1"/>
  <c r="H34"/>
  <c r="G34"/>
  <c r="C31"/>
  <c r="H30"/>
  <c r="G30"/>
  <c r="H29"/>
  <c r="G29"/>
  <c r="H28"/>
  <c r="G28"/>
  <c r="H27"/>
  <c r="G27"/>
  <c r="H26"/>
  <c r="G26"/>
  <c r="H25"/>
  <c r="G25"/>
  <c r="H24"/>
  <c r="G24"/>
  <c r="H23"/>
  <c r="G23"/>
  <c r="H22"/>
  <c r="G22"/>
  <c r="H21"/>
  <c r="G21"/>
  <c r="G31" s="1"/>
  <c r="C18"/>
  <c r="H17"/>
  <c r="G17"/>
  <c r="H16"/>
  <c r="G16"/>
  <c r="H15"/>
  <c r="G15"/>
  <c r="H14"/>
  <c r="G14"/>
  <c r="H13"/>
  <c r="G13"/>
  <c r="H10"/>
  <c r="G10"/>
  <c r="H9"/>
  <c r="H18" s="1"/>
  <c r="G9"/>
  <c r="G18" s="1"/>
  <c r="H103" i="30"/>
  <c r="H102"/>
  <c r="H101"/>
  <c r="H100"/>
  <c r="C100"/>
  <c r="C99"/>
  <c r="H99" s="1"/>
  <c r="C98"/>
  <c r="H98" s="1"/>
  <c r="C97"/>
  <c r="H97" s="1"/>
  <c r="C96"/>
  <c r="H96" s="1"/>
  <c r="H95"/>
  <c r="C94"/>
  <c r="H94" s="1"/>
  <c r="H93"/>
  <c r="C92"/>
  <c r="H92" s="1"/>
  <c r="C91"/>
  <c r="H91" s="1"/>
  <c r="H90"/>
  <c r="C89"/>
  <c r="H89" s="1"/>
  <c r="H88"/>
  <c r="H87"/>
  <c r="C86"/>
  <c r="H86" s="1"/>
  <c r="H85"/>
  <c r="C84"/>
  <c r="H84" s="1"/>
  <c r="C83"/>
  <c r="H83" s="1"/>
  <c r="C82"/>
  <c r="H82" s="1"/>
  <c r="E68"/>
  <c r="E61"/>
  <c r="H60"/>
  <c r="H59"/>
  <c r="H58"/>
  <c r="C50"/>
  <c r="H50" s="1"/>
  <c r="D49"/>
  <c r="C49"/>
  <c r="H49" s="1"/>
  <c r="D48"/>
  <c r="C48"/>
  <c r="H48" s="1"/>
  <c r="D47"/>
  <c r="C47"/>
  <c r="H47" s="1"/>
  <c r="H53" s="1"/>
  <c r="C43"/>
  <c r="H42"/>
  <c r="G42"/>
  <c r="H41"/>
  <c r="G41"/>
  <c r="H40"/>
  <c r="G40"/>
  <c r="H39"/>
  <c r="G39"/>
  <c r="H38"/>
  <c r="G38"/>
  <c r="H37"/>
  <c r="G37"/>
  <c r="H36"/>
  <c r="G36"/>
  <c r="H35"/>
  <c r="G35"/>
  <c r="H34"/>
  <c r="G34"/>
  <c r="G43" s="1"/>
  <c r="C31"/>
  <c r="H30"/>
  <c r="G30"/>
  <c r="H29"/>
  <c r="G29"/>
  <c r="H28"/>
  <c r="G28"/>
  <c r="H27"/>
  <c r="G27"/>
  <c r="H26"/>
  <c r="G26"/>
  <c r="H25"/>
  <c r="G25"/>
  <c r="H24"/>
  <c r="G24"/>
  <c r="H23"/>
  <c r="G23"/>
  <c r="H22"/>
  <c r="G22"/>
  <c r="H21"/>
  <c r="G21"/>
  <c r="G31" s="1"/>
  <c r="C18"/>
  <c r="H17"/>
  <c r="G17"/>
  <c r="H16"/>
  <c r="G16"/>
  <c r="H15"/>
  <c r="G15"/>
  <c r="H14"/>
  <c r="G14"/>
  <c r="H13"/>
  <c r="G13"/>
  <c r="H10"/>
  <c r="H18" s="1"/>
  <c r="G10"/>
  <c r="H9"/>
  <c r="G9"/>
  <c r="F12" i="29"/>
  <c r="D13"/>
  <c r="D12"/>
  <c r="E12" s="1"/>
  <c r="C11"/>
  <c r="D11" s="1"/>
  <c r="E61" i="27"/>
  <c r="F55" i="28"/>
  <c r="F57"/>
  <c r="F56"/>
  <c r="F54"/>
  <c r="F53"/>
  <c r="C52"/>
  <c r="B52"/>
  <c r="D48" i="27"/>
  <c r="C51" i="28"/>
  <c r="B51"/>
  <c r="C50"/>
  <c r="B50"/>
  <c r="E34"/>
  <c r="F33"/>
  <c r="E33"/>
  <c r="F17"/>
  <c r="E17"/>
  <c r="F16"/>
  <c r="E16"/>
  <c r="F15"/>
  <c r="E15"/>
  <c r="F14"/>
  <c r="E14"/>
  <c r="F31"/>
  <c r="E31"/>
  <c r="F30"/>
  <c r="E30"/>
  <c r="F29"/>
  <c r="E29"/>
  <c r="F28"/>
  <c r="E28"/>
  <c r="F27"/>
  <c r="E27"/>
  <c r="E26"/>
  <c r="F25"/>
  <c r="E25"/>
  <c r="F24"/>
  <c r="E24"/>
  <c r="F23"/>
  <c r="E23"/>
  <c r="F22"/>
  <c r="E22"/>
  <c r="F21"/>
  <c r="E21"/>
  <c r="F13"/>
  <c r="F12"/>
  <c r="E13"/>
  <c r="E12"/>
  <c r="E10"/>
  <c r="F10"/>
  <c r="H31" i="31" l="1"/>
  <c r="H12" i="29"/>
  <c r="H43" i="30"/>
  <c r="F50" i="28"/>
  <c r="E13" i="29"/>
  <c r="H104" i="30"/>
  <c r="G70" i="31"/>
  <c r="F51" i="28"/>
  <c r="F58" s="1"/>
  <c r="G18" i="30"/>
  <c r="G70" s="1"/>
  <c r="F52" i="28"/>
  <c r="H31" i="30"/>
  <c r="H61"/>
  <c r="H43" i="31"/>
  <c r="H104"/>
  <c r="E18" i="32"/>
  <c r="E35"/>
  <c r="F50"/>
  <c r="F52"/>
  <c r="F35" i="33"/>
  <c r="E35" i="28"/>
  <c r="H53" i="31"/>
  <c r="H72" s="1"/>
  <c r="H77" s="1"/>
  <c r="H61"/>
  <c r="E35" i="33"/>
  <c r="E38" s="1"/>
  <c r="F58"/>
  <c r="E40" i="29"/>
  <c r="H40" s="1"/>
  <c r="E26"/>
  <c r="H26" s="1"/>
  <c r="H19" i="33"/>
  <c r="F38" i="32"/>
  <c r="F35" i="28"/>
  <c r="E18"/>
  <c r="F18"/>
  <c r="H103" i="27"/>
  <c r="H102"/>
  <c r="H101"/>
  <c r="H96"/>
  <c r="H95"/>
  <c r="H93"/>
  <c r="H90"/>
  <c r="H88"/>
  <c r="H87"/>
  <c r="H85"/>
  <c r="H84"/>
  <c r="C89"/>
  <c r="H89" s="1"/>
  <c r="C91"/>
  <c r="H91" s="1"/>
  <c r="C96"/>
  <c r="C94"/>
  <c r="H94" s="1"/>
  <c r="C92"/>
  <c r="H92" s="1"/>
  <c r="C86"/>
  <c r="H86" s="1"/>
  <c r="C84"/>
  <c r="C83"/>
  <c r="H83" s="1"/>
  <c r="C82"/>
  <c r="H82" s="1"/>
  <c r="H60"/>
  <c r="H59"/>
  <c r="H58"/>
  <c r="H61" s="1"/>
  <c r="H42"/>
  <c r="G42"/>
  <c r="H41"/>
  <c r="G41"/>
  <c r="H40"/>
  <c r="G40"/>
  <c r="H39"/>
  <c r="G39"/>
  <c r="H38"/>
  <c r="G38"/>
  <c r="H37"/>
  <c r="G37"/>
  <c r="H36"/>
  <c r="G36"/>
  <c r="H35"/>
  <c r="G35"/>
  <c r="H34"/>
  <c r="H43" s="1"/>
  <c r="G34"/>
  <c r="C43"/>
  <c r="H26"/>
  <c r="G21"/>
  <c r="H21"/>
  <c r="H15"/>
  <c r="G15"/>
  <c r="H14"/>
  <c r="G14"/>
  <c r="H13"/>
  <c r="G13"/>
  <c r="H10"/>
  <c r="G10"/>
  <c r="H9"/>
  <c r="G9"/>
  <c r="H72" i="30" l="1"/>
  <c r="H77" s="1"/>
  <c r="H79" s="1"/>
  <c r="H79" i="31"/>
  <c r="H109" s="1"/>
  <c r="D19" i="29" s="1"/>
  <c r="H36" i="28"/>
  <c r="G36"/>
  <c r="E38"/>
  <c r="E43" s="1"/>
  <c r="E38" i="32"/>
  <c r="E45" s="1"/>
  <c r="G19"/>
  <c r="H19"/>
  <c r="H36"/>
  <c r="G36"/>
  <c r="H58" i="33"/>
  <c r="H61" s="1"/>
  <c r="F61"/>
  <c r="G58"/>
  <c r="G36"/>
  <c r="G19"/>
  <c r="H36"/>
  <c r="F38"/>
  <c r="F41" s="1"/>
  <c r="F63"/>
  <c r="F58" i="32"/>
  <c r="G58" s="1"/>
  <c r="E45" i="33"/>
  <c r="E43"/>
  <c r="F41" i="32"/>
  <c r="H19" i="28"/>
  <c r="F38"/>
  <c r="F41" s="1"/>
  <c r="G41" s="1"/>
  <c r="G19"/>
  <c r="G43" i="27"/>
  <c r="H107" i="31" l="1"/>
  <c r="C19" i="29" s="1"/>
  <c r="G38" i="33"/>
  <c r="H109" i="30"/>
  <c r="D33" i="29" s="1"/>
  <c r="H107" i="30"/>
  <c r="C33" i="29" s="1"/>
  <c r="G38" i="32"/>
  <c r="H38"/>
  <c r="H63" i="33"/>
  <c r="E45" i="28"/>
  <c r="H38"/>
  <c r="F45"/>
  <c r="E43" i="32"/>
  <c r="F43"/>
  <c r="G41"/>
  <c r="H41" i="33"/>
  <c r="G41"/>
  <c r="G43" s="1"/>
  <c r="G61"/>
  <c r="G63" s="1"/>
  <c r="H58" i="32"/>
  <c r="H61" s="1"/>
  <c r="H63" s="1"/>
  <c r="F61"/>
  <c r="F63" s="1"/>
  <c r="H38" i="33"/>
  <c r="F45"/>
  <c r="G45" s="1"/>
  <c r="G70" s="1"/>
  <c r="F43"/>
  <c r="H41" i="32"/>
  <c r="H43" s="1"/>
  <c r="F45"/>
  <c r="G45" s="1"/>
  <c r="F43" i="28"/>
  <c r="H41"/>
  <c r="G38"/>
  <c r="G43" s="1"/>
  <c r="H43" i="33" l="1"/>
  <c r="G43" i="32"/>
  <c r="H43" i="28"/>
  <c r="H45"/>
  <c r="G45"/>
  <c r="C20" i="29"/>
  <c r="C23" s="1"/>
  <c r="H45" i="33"/>
  <c r="G61" i="32"/>
  <c r="G63" s="1"/>
  <c r="H45"/>
  <c r="H70" s="1"/>
  <c r="D34" i="29" s="1"/>
  <c r="D37" s="1"/>
  <c r="G70" i="32" l="1"/>
  <c r="C34" i="29" s="1"/>
  <c r="C37" s="1"/>
  <c r="H70" i="33"/>
  <c r="D20" i="29" s="1"/>
  <c r="D23" s="1"/>
  <c r="C97" i="27"/>
  <c r="H97" s="1"/>
  <c r="C31" l="1"/>
  <c r="C18"/>
  <c r="C50"/>
  <c r="D49"/>
  <c r="C49"/>
  <c r="C48"/>
  <c r="H48" s="1"/>
  <c r="D47"/>
  <c r="C47"/>
  <c r="H47" l="1"/>
  <c r="C100"/>
  <c r="H100" s="1"/>
  <c r="C99"/>
  <c r="H99" s="1"/>
  <c r="C98"/>
  <c r="H98" s="1"/>
  <c r="H50"/>
  <c r="H49"/>
  <c r="H30"/>
  <c r="G30"/>
  <c r="H29"/>
  <c r="G29"/>
  <c r="H28"/>
  <c r="G28"/>
  <c r="H27"/>
  <c r="G27"/>
  <c r="G26"/>
  <c r="H25"/>
  <c r="G25"/>
  <c r="H24"/>
  <c r="G24"/>
  <c r="H23"/>
  <c r="G23"/>
  <c r="H22"/>
  <c r="G22"/>
  <c r="H17"/>
  <c r="G17"/>
  <c r="H16"/>
  <c r="G16"/>
  <c r="H104" l="1"/>
  <c r="G18"/>
  <c r="H53"/>
  <c r="H18"/>
  <c r="H72" s="1"/>
  <c r="H77" s="1"/>
  <c r="G31"/>
  <c r="H31"/>
  <c r="F61" i="28"/>
  <c r="G70" i="27" l="1"/>
  <c r="H79" s="1"/>
  <c r="H58" i="28"/>
  <c r="F63"/>
  <c r="G58"/>
  <c r="H109" i="27" l="1"/>
  <c r="H107"/>
  <c r="C5" i="29" s="1"/>
  <c r="G61" i="28"/>
  <c r="G63" s="1"/>
  <c r="G70" s="1"/>
  <c r="C6" i="29" s="1"/>
  <c r="D5"/>
  <c r="H61" i="28"/>
  <c r="H63" s="1"/>
  <c r="C9" i="29" l="1"/>
  <c r="H70" i="28"/>
  <c r="D6" i="29" s="1"/>
  <c r="D9" s="1"/>
</calcChain>
</file>

<file path=xl/sharedStrings.xml><?xml version="1.0" encoding="utf-8"?>
<sst xmlns="http://schemas.openxmlformats.org/spreadsheetml/2006/main" count="587" uniqueCount="170">
  <si>
    <t>Abonnementskosten per maand</t>
  </si>
  <si>
    <t>Eenmalige kosten</t>
  </si>
  <si>
    <t>Totaal eenmalige kosten</t>
  </si>
  <si>
    <t>Eventuele toelichting inschrijver</t>
  </si>
  <si>
    <t xml:space="preserve">       Per spraakkanaal</t>
  </si>
  <si>
    <t>Doorkiesreeks 1 10-tal bestaand eventueel te porteren</t>
  </si>
  <si>
    <t>2e en volgende 10-tal bestaand eventueel te porteren</t>
  </si>
  <si>
    <t>Doorkiesreeks 1 10-tal nieuw</t>
  </si>
  <si>
    <t>2e en volgende 10-tal nieuw</t>
  </si>
  <si>
    <t>Doorkiesreeks 1 100-tal bestaand eventueel te porteren</t>
  </si>
  <si>
    <t>6e en volgende 100 tal bestaand eventueel te porteren</t>
  </si>
  <si>
    <t>Doorkiesreeks 1 100-tal nieuw</t>
  </si>
  <si>
    <t>6e en volgende 100 tal nieuw</t>
  </si>
  <si>
    <t>Kortingsregeling</t>
  </si>
  <si>
    <t>Totaal maandelijkse kosten incl. korting</t>
  </si>
  <si>
    <t>Verkeerskosten</t>
  </si>
  <si>
    <t>Indicatief per maand</t>
  </si>
  <si>
    <t>Starttarief in € per gesprek</t>
  </si>
  <si>
    <t>Aantal oproepen</t>
  </si>
  <si>
    <t>Aantal minuten</t>
  </si>
  <si>
    <t>Regionaal</t>
  </si>
  <si>
    <t>Nationaal</t>
  </si>
  <si>
    <t>vast/mobiel</t>
  </si>
  <si>
    <t>totaal verkeerskosten</t>
  </si>
  <si>
    <t>Totaal verkeerskosten incl. korting</t>
  </si>
  <si>
    <t>Overige kosten(per maand)</t>
  </si>
  <si>
    <t>Indicatief aantal</t>
  </si>
  <si>
    <t>Eenmalig</t>
  </si>
  <si>
    <t xml:space="preserve">Netto tarief </t>
  </si>
  <si>
    <t>Gidsvermelding</t>
  </si>
  <si>
    <t>Onbekend</t>
  </si>
  <si>
    <t>-</t>
  </si>
  <si>
    <t>Abonnementskosten spraak (per maand)</t>
  </si>
  <si>
    <t>Netto tarief/abo/maand</t>
  </si>
  <si>
    <t>Eenmalig totaal</t>
  </si>
  <si>
    <t>Totaalkosten/maand</t>
  </si>
  <si>
    <t>Totaal abonnementen</t>
  </si>
  <si>
    <t xml:space="preserve">Abonnementskosten data add-on in MB/GB voor Internet en mail op de smartphone(per maand) </t>
  </si>
  <si>
    <t xml:space="preserve">Eenmalig </t>
  </si>
  <si>
    <t>data : bundel 150 MB.</t>
  </si>
  <si>
    <t>data : bundel 250 MB.</t>
  </si>
  <si>
    <t>data : bundel 500 MB.</t>
  </si>
  <si>
    <t>data : bundel 1 GB</t>
  </si>
  <si>
    <t>data : bundel 2,5 GB</t>
  </si>
  <si>
    <t>data : bundel 5 GB</t>
  </si>
  <si>
    <t>data : bundel Onbeperkt/flatfee</t>
  </si>
  <si>
    <t>Data only</t>
  </si>
  <si>
    <t>dataonly: bundel 500 MB.</t>
  </si>
  <si>
    <t>dataonly: bundel 1 GB</t>
  </si>
  <si>
    <t>dataonly: bundel 2,5 GB</t>
  </si>
  <si>
    <t>dataonly: bundel 5 GB</t>
  </si>
  <si>
    <t>dataonly: bundel Onbeperkt/flatfee</t>
  </si>
  <si>
    <t>Totaal abonnementen data</t>
  </si>
  <si>
    <t>Verkeerskosten spraak (per minuut / bericht etc.) *</t>
  </si>
  <si>
    <t>Indicatief aantal gesprekken per maand</t>
  </si>
  <si>
    <t xml:space="preserve">Indicatief Gespreks duur per maand </t>
  </si>
  <si>
    <t>Starttarief</t>
  </si>
  <si>
    <t>Netto tarief/minuut of stuk</t>
  </si>
  <si>
    <t>Bellen naar vast</t>
  </si>
  <si>
    <t>Bellen naar mobiel / mobiel</t>
  </si>
  <si>
    <t>SMS</t>
  </si>
  <si>
    <t>Totaal verkeerskosten indicatief aantal/gespreksduur</t>
  </si>
  <si>
    <t>Overige kosten (per maand)</t>
  </si>
  <si>
    <t>Netto tarief per maand</t>
  </si>
  <si>
    <t>Software applicatie t.b.v. administratief / maand financieel beheer</t>
  </si>
  <si>
    <t>Software applicatie t.b.v. operationeel beheer</t>
  </si>
  <si>
    <t>Overige kosten te relateren aan de offerte aanvraag (specificatie toevoegen)</t>
  </si>
  <si>
    <t>Totaal overige kosten</t>
  </si>
  <si>
    <t>Overige eenmalige kosten</t>
  </si>
  <si>
    <t>Totaal overige eenmalige kosten</t>
  </si>
  <si>
    <t>Totale eenmalige kosten</t>
  </si>
  <si>
    <t xml:space="preserve">Totaal maandelijkse kosten </t>
  </si>
  <si>
    <t>Totaal 2 jaarlijkse kosten</t>
  </si>
  <si>
    <t>Retentie- of aansluitvergoeding per abonnement (indien de vergoeding niet is verwerkt in het netto tarief, dan kunt u deze hier aangeven) per twee jaar</t>
  </si>
  <si>
    <t>per abonnement /aansluiting</t>
  </si>
  <si>
    <t>Snelheid down - up</t>
  </si>
  <si>
    <t>Eenmalig                             totaal per periode van 24 maanden</t>
  </si>
  <si>
    <t>Basisabonnement spraak bij afsluiten overeenkomst</t>
  </si>
  <si>
    <t>Mobiel Data abonnement bundel onbeperkt GB bij afsluiten overeenkomst</t>
  </si>
  <si>
    <t>Totale retentie of aansluitingvergoeding voor de indicative aantallen</t>
  </si>
  <si>
    <t>Totaal 2 jaarlijkse kosten inclusief retentievergoeding</t>
  </si>
  <si>
    <t>Bellen onnet/eigen vloot</t>
  </si>
  <si>
    <t>Gemeente Aalten</t>
  </si>
  <si>
    <t>Gemeente Doetinchem</t>
  </si>
  <si>
    <t>GSM spraak abonnementen (Tijdens looptijd) migratie)</t>
  </si>
  <si>
    <t>GSM spraak abonnementen geintegreerd in de communicatieoplossing (tijdens looptijd)</t>
  </si>
  <si>
    <t>GSM spraak abonnementen (bij overeenkomst)</t>
  </si>
  <si>
    <t>FoPBX (optie, telling 100%)</t>
  </si>
  <si>
    <t>dataonly: bundel 200 MB.</t>
  </si>
  <si>
    <t>Dataonly: bundel 200 mb.</t>
  </si>
  <si>
    <t>Dataonly: bundel 500 mb.</t>
  </si>
  <si>
    <t>Dataonly: bundel 1 GB</t>
  </si>
  <si>
    <t>Dataonly: bundel 2,5 GB</t>
  </si>
  <si>
    <t>Dataonly: bundel 5 GB</t>
  </si>
  <si>
    <t>Dataonly: bundel Onbeperkt</t>
  </si>
  <si>
    <t xml:space="preserve">Additioneel eenmalig bedrag </t>
  </si>
  <si>
    <t>Totaal abonnementen data add-on</t>
  </si>
  <si>
    <t>Basisabonnement spraak na afsluiten overeenkomst</t>
  </si>
  <si>
    <t>Mobiel Data abonnement bundel 500 mb. bij afsluiten overeenkomst</t>
  </si>
  <si>
    <t>Mobiel Data abonnement add-on bundel 150 mb. bij afsluiten overeenkomst</t>
  </si>
  <si>
    <t>Mobiel Data abonnement add-on bundel 250 mb. bij afsluiten overeenkomst</t>
  </si>
  <si>
    <t>Internet abonnement add-on bundel 1 GB na afsluiten overeenkomst</t>
  </si>
  <si>
    <t>Internet abonnement add-on bundel 500 mb. na afsluiten overeenkomst</t>
  </si>
  <si>
    <t>Mobiel Data abonnement add-on bundel 1 GB na bij afsluiten overeenkomst</t>
  </si>
  <si>
    <t>Mobiel Data abonnement add-on bundel 150 mb. na afsluiten overeenkomst</t>
  </si>
  <si>
    <t>Mobiel Data abonnement add-on bundel 250 mb. na afsluiten overeenkomst</t>
  </si>
  <si>
    <t>Mobiel Data abonnement add-on bundel 2,5 GB bij afsluiten overeenkomst</t>
  </si>
  <si>
    <t>Internet abonnement add-on bundel 2,5 GB na afsluiten overeenkomst</t>
  </si>
  <si>
    <t>Mobiel Data abonnement add-on bundel 5 GB bij afsluiten overeenkomst</t>
  </si>
  <si>
    <t>Internet abonnement add-on bundel 5 GB na afsluiten overeenkomst</t>
  </si>
  <si>
    <t>Maandelijkse kosten</t>
  </si>
  <si>
    <t>Totaalkosten/ maand</t>
  </si>
  <si>
    <t>SIP trunk op locatie gemeentehuis Staringstraat 25 te 7081 BN Gendringen</t>
  </si>
  <si>
    <t>De verbindingen</t>
  </si>
  <si>
    <t>De diensten</t>
  </si>
  <si>
    <t>Calamiteitendienst voor omschakeling 2e SIP trunk bij uitval één SIP trunk</t>
  </si>
  <si>
    <t>Doorkiezen</t>
  </si>
  <si>
    <t>Groepsnummer</t>
  </si>
  <si>
    <t>Kosten verbindingen eenmalig en per maand</t>
  </si>
  <si>
    <t>Kosten diensten eenmalig en per maand</t>
  </si>
  <si>
    <t>Totaalkosten 24 maanden</t>
  </si>
  <si>
    <t>Totaal  kosten incl. korting</t>
  </si>
  <si>
    <t>Beltarief in € per minuut/ betalen per seconde.</t>
  </si>
  <si>
    <t>Totaalkosten 48 maanden</t>
  </si>
  <si>
    <t>Totaal 2 jaarlijkse en 4 jaarlijkse kosten vaste tel. o.b.v. bovenstaande berekeningen</t>
  </si>
  <si>
    <t>Totaal 4 jaarlijkse kosten inclusief retentievergoeding</t>
  </si>
  <si>
    <t>Totaal abonnementen maandelijks, 24 maanden en 48 maanden</t>
  </si>
  <si>
    <t>Subtotaalkosten verbindingen incl. eenmalige kosten</t>
  </si>
  <si>
    <t>Subtotaalkosten Diensten inclusief eenmalige kosten</t>
  </si>
  <si>
    <t>Totaal abonnementen eenmalig en maandelijks, totaal 24 maanden en totaal 48 maanden</t>
  </si>
  <si>
    <t>Korting 24 maanden</t>
  </si>
  <si>
    <t>Korting 48 maanden</t>
  </si>
  <si>
    <t xml:space="preserve"> </t>
  </si>
  <si>
    <t>Onderdeel</t>
  </si>
  <si>
    <t>Totaal mobiele telefonie</t>
  </si>
  <si>
    <t>Totaal vaste telefonie</t>
  </si>
  <si>
    <t>24 maanden</t>
  </si>
  <si>
    <t>Totaal prijs aanbieding</t>
  </si>
  <si>
    <t>48 maanden</t>
  </si>
  <si>
    <t>PERCEEL 1</t>
  </si>
  <si>
    <t>PERCEEL 3</t>
  </si>
  <si>
    <t>Contract 2 jaar en 2 opties van 1 jaar</t>
  </si>
  <si>
    <t>PERCEEL 2</t>
  </si>
  <si>
    <t>Mobiele Telefonie</t>
  </si>
  <si>
    <t>Vaste Telefonie</t>
  </si>
  <si>
    <t>Totaal Prijs PERCEEL 2</t>
  </si>
  <si>
    <t>12 maanden</t>
  </si>
  <si>
    <t>Contract 2 jaar en 1 optie van 2 jaar</t>
  </si>
  <si>
    <t>Prijsinvulformulier mobiele telefonie</t>
  </si>
  <si>
    <t>Invulinstructie:</t>
  </si>
  <si>
    <t xml:space="preserve">Inschrijver dient enkel de gele cellen in te vullen. Een niet ingevulde cel geldt als "€ 0,-". De paarse cellen en rode worden berekend. Inschrijver verklaart door in te schrijven dat de Inschrijving volledig is gebaseerd op en voldoet aan de bepalingen in het eerder genoemde programma van eisen, de nota(‘s) van inlichting en de eigen beantwoording van de wensen en kwaliteitsvragen. De geoffreerde prijzen zijn zonder voorbehoud. De in het overzicht opgenomen aantallen en door de inschrijver ingevulde aantallen zijn een indicatie voor de beoordeling en gunning. Bij de implementatie worden de definieve aantallen vastgesteld. Enkel de door de Inschrijver ingevulde prijzen (gele cellen) en de totaalprijzen per onderdeel gelden gedurende de looptijd van de overeenkomst. 
Overige genoemde fictieve totale kosten, zoals weergegeven in het prijsformat en die automatisch worden berekend, worden enkel gebruikt voor de offertebeoordeling. Derhalve kunnen aan deze fictieve totale kosten geen rechten worden ontleend. </t>
  </si>
  <si>
    <t>De overeengekomen abonnements- en variabele kosten van de diensten en verbindingen zijn van toepassing op de aansluitingen en diensten bij aanvang van de overeenkomst en voor de abonnementen en diensten die tijdens de looptijd van de overeenkomst worden toegevoegd/aangesloten.</t>
  </si>
  <si>
    <t>Contract 1 jaar en 3 opties van 1 jaar</t>
  </si>
  <si>
    <t>Totaal 1 jaarlijkse kosten</t>
  </si>
  <si>
    <t>Eenmalig                             totaal per periode van 12 maanden</t>
  </si>
  <si>
    <t>Totaal 1 jaarlijkse kosten inclusief retentievergoeding</t>
  </si>
  <si>
    <t>Totaal Prijs PERCEEL 1</t>
  </si>
  <si>
    <t>Totaal Prijs PERCEEL 3</t>
  </si>
  <si>
    <t>24 + 2 x 12 maanden</t>
  </si>
  <si>
    <t>12 + 3 x 12 maanden</t>
  </si>
  <si>
    <t>Prijsformulier Vaste Telefonie</t>
  </si>
  <si>
    <t xml:space="preserve">inschrijver dient enkel de gele cellen in te vullen. Een niet ingevulde cel geldt als "€ 0,-". De paarse cellen en rode worden berekend. Inschrijver verklaart door in te schrijven dat de Inschrijving volledig is gebaseerd op en voldoet aan de bepalingen in het eerder genoemde programma van eisen, de nota(‘s) van inlichting en de eigen beantwoording van de wensen en kwaliteitsvragen. De geoffreerde prijzen zijn zonder voorbehoud. De in het overzicht opgenomen aantallen en door de inschrijver ingevulde aantallen zijn een indicatie voor de beoordeling en gunning. Bij de implementatie worden de definieve aantallen vastgesteld. Enkel de door de Inschrijver ingevulde prijzen (gele cellen) en de totaalprijzen per onderdeel gelden gedurende de looptijd van de overeenkomst. 
Overige genoemde fictieve totale kosten, zoals weergegeven in het prijsformat en die automatisch worden berekend, worden enkel gebruikt voor de offertebeoordeling. Derhalve kunnen aan deze fictieve totale kosten geen rechten worden ontleend. </t>
  </si>
  <si>
    <t>SIP trunk op locatie Avira, Gildenbroederslaan 1 7005 BM Doetinchem(ongeacht het aantal spraakkanalen)</t>
  </si>
  <si>
    <t>SIP trunk op locatie gemeentehuis Staringstraat 25 te 7081 BN Gendringen (ongeacht het aantal spraakkanalen)</t>
  </si>
  <si>
    <t>Totaalkosten 12 maanden</t>
  </si>
  <si>
    <t>Totaal abonnementen eenmalig en maandelijks, totaal 12 maanden en totaal 48 maanden</t>
  </si>
  <si>
    <t>Korting 12 maanden</t>
  </si>
  <si>
    <t>Totaal abonnementen maandelijks, 12 maanden en 48 maanden</t>
  </si>
  <si>
    <t>Totaal 1 jaarlijkse en 4 jaarlijkse kosten vaste tel. o.b.v. bovenstaande berekeningen</t>
  </si>
  <si>
    <t>Oplossing voor garanderen interne bereikbaarheid op de gemeentehuizen(n.a.v. antwoord op vraag 37775 van de Nota van inlichtingen)</t>
  </si>
</sst>
</file>

<file path=xl/styles.xml><?xml version="1.0" encoding="utf-8"?>
<styleSheet xmlns="http://schemas.openxmlformats.org/spreadsheetml/2006/main">
  <numFmts count="9">
    <numFmt numFmtId="8" formatCode="&quot;€&quot;\ #,##0.00;[Red]&quot;€&quot;\ \-#,##0.00"/>
    <numFmt numFmtId="44" formatCode="_ &quot;€&quot;\ * #,##0.00_ ;_ &quot;€&quot;\ * \-#,##0.00_ ;_ &quot;€&quot;\ * &quot;-&quot;??_ ;_ @_ "/>
    <numFmt numFmtId="43" formatCode="_ * #,##0.00_ ;_ * \-#,##0.00_ ;_ * &quot;-&quot;??_ ;_ @_ "/>
    <numFmt numFmtId="164" formatCode="_-[$€]\ * #,##0.00_-;_-[$€]\ * #,##0.00\-;_-[$€]\ * &quot;-&quot;??_-;_-@_-"/>
    <numFmt numFmtId="165" formatCode="&quot;€&quot;\ #,##0.00_-"/>
    <numFmt numFmtId="166" formatCode="&quot;€&quot;\ #,##0.00_-;[Red]&quot;€&quot;\ #,##0.00\-"/>
    <numFmt numFmtId="167" formatCode="#,##0.00_ ;\-#,##0.00\ "/>
    <numFmt numFmtId="168" formatCode="_-* #,##0.00000_-;_-* #,##0.00000\-;_-* &quot;-&quot;?????_-;_-@_-"/>
    <numFmt numFmtId="169" formatCode="_-&quot;€&quot;\ * #,##0.00_-;_-&quot;€&quot;\ * #,##0.00\-;_-&quot;€&quot;\ * &quot;-&quot;??_-;_-@_-"/>
  </numFmts>
  <fonts count="18">
    <font>
      <sz val="11"/>
      <color theme="1"/>
      <name val="Calibri"/>
      <family val="2"/>
      <scheme val="minor"/>
    </font>
    <font>
      <sz val="10"/>
      <name val="Arial"/>
      <family val="2"/>
    </font>
    <font>
      <sz val="10"/>
      <name val="Arial"/>
      <family val="2"/>
    </font>
    <font>
      <b/>
      <sz val="10"/>
      <name val="Century Gothic"/>
      <family val="2"/>
    </font>
    <font>
      <sz val="10"/>
      <name val="Century Gothic"/>
      <family val="2"/>
    </font>
    <font>
      <sz val="11"/>
      <name val="Calibri"/>
      <family val="2"/>
      <scheme val="minor"/>
    </font>
    <font>
      <sz val="11"/>
      <color theme="1"/>
      <name val="Calibri"/>
      <family val="2"/>
      <scheme val="minor"/>
    </font>
    <font>
      <sz val="11"/>
      <color rgb="FF9C0006"/>
      <name val="Calibri"/>
      <family val="2"/>
      <scheme val="minor"/>
    </font>
    <font>
      <b/>
      <sz val="10"/>
      <name val="Calibri"/>
      <family val="2"/>
      <scheme val="minor"/>
    </font>
    <font>
      <sz val="10"/>
      <name val="Calibri"/>
      <family val="2"/>
      <scheme val="minor"/>
    </font>
    <font>
      <b/>
      <sz val="11"/>
      <name val="Calibri"/>
      <family val="2"/>
      <scheme val="minor"/>
    </font>
    <font>
      <sz val="11"/>
      <name val="Trebuchet MS"/>
      <family val="2"/>
    </font>
    <font>
      <i/>
      <sz val="10"/>
      <name val="Calibri"/>
      <family val="2"/>
      <scheme val="minor"/>
    </font>
    <font>
      <b/>
      <sz val="11"/>
      <name val="Trebuchet MS"/>
      <family val="2"/>
    </font>
    <font>
      <b/>
      <sz val="14"/>
      <name val="Century Gothic"/>
      <family val="2"/>
    </font>
    <font>
      <sz val="14"/>
      <name val="Century Gothic"/>
      <family val="2"/>
    </font>
    <font>
      <b/>
      <sz val="14"/>
      <name val="Calibri"/>
      <family val="2"/>
      <scheme val="minor"/>
    </font>
    <font>
      <sz val="14"/>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rgb="FFFFC7CE"/>
      </patternFill>
    </fill>
    <fill>
      <patternFill patternType="solid">
        <fgColor rgb="FFFFFF99"/>
        <bgColor indexed="64"/>
      </patternFill>
    </fill>
    <fill>
      <patternFill patternType="solid">
        <fgColor rgb="FFFF0000"/>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C7CE"/>
        <bgColor indexed="64"/>
      </patternFill>
    </fill>
    <fill>
      <patternFill patternType="solid">
        <fgColor theme="0" tint="-0.34998626667073579"/>
        <bgColor indexed="64"/>
      </patternFill>
    </fill>
    <fill>
      <patternFill patternType="solid">
        <fgColor indexed="9"/>
        <bgColor indexed="64"/>
      </patternFill>
    </fill>
    <fill>
      <patternFill patternType="solid">
        <fgColor indexed="40"/>
        <bgColor indexed="64"/>
      </patternFill>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43" fontId="6" fillId="0" borderId="0" applyFont="0" applyFill="0" applyBorder="0" applyAlignment="0" applyProtection="0"/>
    <xf numFmtId="0" fontId="7" fillId="3" borderId="0" applyNumberFormat="0" applyBorder="0" applyAlignment="0" applyProtection="0"/>
    <xf numFmtId="164" fontId="1" fillId="0" borderId="0" applyFont="0" applyFill="0" applyBorder="0" applyAlignment="0" applyProtection="0"/>
  </cellStyleXfs>
  <cellXfs count="334">
    <xf numFmtId="0" fontId="0" fillId="0" borderId="0" xfId="0"/>
    <xf numFmtId="0" fontId="4" fillId="0" borderId="0" xfId="1" applyFont="1" applyFill="1" applyAlignment="1" applyProtection="1">
      <alignment vertical="top" wrapText="1"/>
    </xf>
    <xf numFmtId="167" fontId="4" fillId="0" borderId="0" xfId="1" applyNumberFormat="1" applyFont="1" applyFill="1" applyAlignment="1" applyProtection="1">
      <alignment vertical="top" wrapText="1"/>
    </xf>
    <xf numFmtId="0" fontId="4" fillId="7" borderId="1" xfId="1" applyNumberFormat="1" applyFont="1" applyFill="1" applyBorder="1" applyAlignment="1" applyProtection="1">
      <alignment horizontal="left" vertical="top" wrapText="1"/>
      <protection locked="0"/>
    </xf>
    <xf numFmtId="0" fontId="3" fillId="0" borderId="0" xfId="1" applyFont="1" applyFill="1" applyBorder="1" applyAlignment="1" applyProtection="1">
      <alignment vertical="top" wrapText="1"/>
    </xf>
    <xf numFmtId="0" fontId="4" fillId="0" borderId="0" xfId="1" applyFont="1" applyFill="1" applyBorder="1" applyAlignment="1" applyProtection="1">
      <alignment vertical="top" wrapText="1"/>
    </xf>
    <xf numFmtId="0" fontId="4" fillId="8" borderId="1" xfId="1" applyFont="1" applyFill="1" applyBorder="1" applyAlignment="1" applyProtection="1">
      <alignment vertical="top" wrapText="1"/>
    </xf>
    <xf numFmtId="0" fontId="4" fillId="5" borderId="1" xfId="1" applyFont="1" applyFill="1" applyBorder="1" applyAlignment="1" applyProtection="1">
      <alignment vertical="top" wrapText="1"/>
    </xf>
    <xf numFmtId="0" fontId="3" fillId="0" borderId="0" xfId="1" applyFont="1" applyFill="1" applyAlignment="1" applyProtection="1">
      <alignment vertical="top" wrapText="1"/>
    </xf>
    <xf numFmtId="0" fontId="4" fillId="4" borderId="6" xfId="1" applyFont="1" applyFill="1" applyBorder="1" applyAlignment="1" applyProtection="1">
      <alignment vertical="top" wrapText="1"/>
      <protection locked="0"/>
    </xf>
    <xf numFmtId="0" fontId="4" fillId="0" borderId="8" xfId="1" applyFont="1" applyFill="1" applyBorder="1" applyAlignment="1" applyProtection="1">
      <alignment vertical="top" wrapText="1"/>
    </xf>
    <xf numFmtId="0" fontId="4" fillId="0" borderId="4" xfId="1" applyFont="1" applyFill="1" applyBorder="1" applyAlignment="1" applyProtection="1">
      <alignment horizontal="left" vertical="top" wrapText="1"/>
    </xf>
    <xf numFmtId="0" fontId="3" fillId="0" borderId="4" xfId="1" applyFont="1" applyFill="1" applyBorder="1" applyAlignment="1" applyProtection="1">
      <alignment horizontal="center" vertical="top" wrapText="1"/>
    </xf>
    <xf numFmtId="0" fontId="3" fillId="0" borderId="0" xfId="1" applyFont="1" applyFill="1" applyBorder="1" applyAlignment="1" applyProtection="1">
      <alignment horizontal="left" vertical="top" wrapText="1"/>
    </xf>
    <xf numFmtId="0" fontId="3" fillId="6" borderId="4" xfId="1" applyFont="1" applyFill="1" applyBorder="1" applyAlignment="1" applyProtection="1">
      <alignment horizontal="center" vertical="top" wrapText="1"/>
    </xf>
    <xf numFmtId="0" fontId="3" fillId="0" borderId="1" xfId="1" applyFont="1" applyFill="1" applyBorder="1" applyAlignment="1" applyProtection="1">
      <alignment horizontal="left" vertical="top" wrapText="1"/>
    </xf>
    <xf numFmtId="0" fontId="3" fillId="0" borderId="9" xfId="1" applyFont="1" applyFill="1" applyBorder="1" applyAlignment="1" applyProtection="1">
      <alignment vertical="top" wrapText="1"/>
    </xf>
    <xf numFmtId="167" fontId="3" fillId="0" borderId="0" xfId="1" applyNumberFormat="1" applyFont="1" applyFill="1" applyBorder="1" applyAlignment="1" applyProtection="1">
      <alignment vertical="top" wrapText="1"/>
    </xf>
    <xf numFmtId="167" fontId="4" fillId="0" borderId="0" xfId="0" applyNumberFormat="1" applyFont="1" applyBorder="1" applyAlignment="1" applyProtection="1">
      <alignment vertical="top" wrapText="1"/>
    </xf>
    <xf numFmtId="0" fontId="4" fillId="0" borderId="9" xfId="1" applyFont="1" applyFill="1" applyBorder="1" applyAlignment="1" applyProtection="1">
      <alignment vertical="top" wrapText="1"/>
    </xf>
    <xf numFmtId="167" fontId="4" fillId="0" borderId="0" xfId="1" applyNumberFormat="1" applyFont="1" applyFill="1" applyBorder="1" applyAlignment="1" applyProtection="1">
      <alignment vertical="top" wrapText="1"/>
    </xf>
    <xf numFmtId="0" fontId="3" fillId="0" borderId="4" xfId="1" applyFont="1" applyFill="1" applyBorder="1" applyAlignment="1" applyProtection="1">
      <alignment horizontal="left" vertical="top" wrapText="1"/>
    </xf>
    <xf numFmtId="0" fontId="4" fillId="8" borderId="0" xfId="1" applyFont="1" applyFill="1" applyAlignment="1" applyProtection="1">
      <alignment vertical="top" wrapText="1"/>
    </xf>
    <xf numFmtId="0" fontId="4" fillId="8" borderId="0" xfId="1" applyFont="1" applyFill="1" applyBorder="1" applyAlignment="1" applyProtection="1">
      <alignment vertical="top" wrapText="1"/>
    </xf>
    <xf numFmtId="0" fontId="4" fillId="10" borderId="0" xfId="1" applyFont="1" applyFill="1" applyAlignment="1" applyProtection="1">
      <alignment vertical="top" wrapText="1"/>
    </xf>
    <xf numFmtId="0" fontId="3" fillId="10" borderId="0" xfId="1" applyFont="1" applyFill="1" applyAlignment="1" applyProtection="1">
      <alignment vertical="top" wrapText="1"/>
    </xf>
    <xf numFmtId="0" fontId="3" fillId="6" borderId="4" xfId="1" applyFont="1" applyFill="1" applyBorder="1" applyAlignment="1" applyProtection="1">
      <alignment vertical="top" wrapText="1"/>
    </xf>
    <xf numFmtId="165" fontId="4" fillId="0" borderId="0" xfId="1" applyNumberFormat="1" applyFont="1" applyFill="1" applyAlignment="1" applyProtection="1">
      <alignment horizontal="center" vertical="center" wrapText="1"/>
    </xf>
    <xf numFmtId="44" fontId="4" fillId="0" borderId="0" xfId="1" applyNumberFormat="1" applyFont="1" applyFill="1" applyAlignment="1" applyProtection="1">
      <alignment horizontal="center" vertical="center" wrapText="1"/>
    </xf>
    <xf numFmtId="0" fontId="4" fillId="0" borderId="0" xfId="1" applyFont="1" applyFill="1" applyAlignment="1" applyProtection="1">
      <alignment horizontal="center" vertical="center" wrapText="1"/>
    </xf>
    <xf numFmtId="165" fontId="3" fillId="6" borderId="4" xfId="1" applyNumberFormat="1" applyFont="1" applyFill="1" applyBorder="1" applyAlignment="1" applyProtection="1">
      <alignment horizontal="center" vertical="center" wrapText="1"/>
    </xf>
    <xf numFmtId="44" fontId="3" fillId="6" borderId="4" xfId="1" applyNumberFormat="1" applyFont="1" applyFill="1" applyBorder="1" applyAlignment="1" applyProtection="1">
      <alignment horizontal="center" vertical="center" wrapText="1"/>
    </xf>
    <xf numFmtId="165" fontId="3" fillId="6" borderId="1" xfId="1" applyNumberFormat="1" applyFont="1" applyFill="1" applyBorder="1" applyAlignment="1" applyProtection="1">
      <alignment horizontal="center" vertical="center" wrapText="1"/>
    </xf>
    <xf numFmtId="166" fontId="4" fillId="7" borderId="7" xfId="1" applyNumberFormat="1" applyFont="1" applyFill="1" applyBorder="1" applyAlignment="1" applyProtection="1">
      <alignment horizontal="center" vertical="center" wrapText="1"/>
      <protection locked="0"/>
    </xf>
    <xf numFmtId="0" fontId="4" fillId="7" borderId="1" xfId="1" applyNumberFormat="1" applyFont="1" applyFill="1" applyBorder="1" applyAlignment="1" applyProtection="1">
      <alignment horizontal="center" vertical="center" wrapText="1"/>
      <protection locked="0"/>
    </xf>
    <xf numFmtId="166" fontId="3" fillId="8" borderId="3"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65" fontId="4" fillId="0" borderId="8" xfId="1" applyNumberFormat="1" applyFont="1" applyFill="1" applyBorder="1" applyAlignment="1" applyProtection="1">
      <alignment horizontal="center" vertical="center" wrapText="1"/>
    </xf>
    <xf numFmtId="44" fontId="4" fillId="0" borderId="8" xfId="1" applyNumberFormat="1" applyFont="1" applyFill="1" applyBorder="1" applyAlignment="1" applyProtection="1">
      <alignment horizontal="center" vertical="center" wrapText="1"/>
    </xf>
    <xf numFmtId="44" fontId="4" fillId="0" borderId="0" xfId="1" applyNumberFormat="1" applyFont="1" applyFill="1" applyBorder="1" applyAlignment="1" applyProtection="1">
      <alignment horizontal="center" vertical="center" wrapText="1"/>
    </xf>
    <xf numFmtId="165" fontId="3" fillId="6" borderId="7" xfId="1" applyNumberFormat="1" applyFont="1" applyFill="1" applyBorder="1" applyAlignment="1" applyProtection="1">
      <alignment horizontal="center" vertical="center" wrapText="1"/>
    </xf>
    <xf numFmtId="165" fontId="4" fillId="7" borderId="1" xfId="1" applyNumberFormat="1" applyFont="1" applyFill="1" applyBorder="1" applyAlignment="1" applyProtection="1">
      <alignment horizontal="center" vertical="center" wrapText="1"/>
      <protection locked="0"/>
    </xf>
    <xf numFmtId="44" fontId="3" fillId="8" borderId="7" xfId="1" applyNumberFormat="1" applyFont="1" applyFill="1" applyBorder="1" applyAlignment="1" applyProtection="1">
      <alignment horizontal="center" vertical="center" wrapText="1"/>
    </xf>
    <xf numFmtId="44" fontId="4" fillId="8" borderId="7" xfId="1" applyNumberFormat="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44" fontId="4" fillId="7" borderId="7" xfId="1" applyNumberFormat="1" applyFont="1" applyFill="1" applyBorder="1" applyAlignment="1" applyProtection="1">
      <alignment horizontal="center" vertical="center" wrapText="1"/>
      <protection locked="0"/>
    </xf>
    <xf numFmtId="44" fontId="3" fillId="8" borderId="1" xfId="1" applyNumberFormat="1" applyFont="1" applyFill="1" applyBorder="1" applyAlignment="1" applyProtection="1">
      <alignment horizontal="center" vertical="center" wrapText="1"/>
    </xf>
    <xf numFmtId="44" fontId="3" fillId="0" borderId="1"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44" fontId="3" fillId="0" borderId="0" xfId="1" applyNumberFormat="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44" fontId="3" fillId="6" borderId="1" xfId="1" applyNumberFormat="1" applyFont="1" applyFill="1" applyBorder="1" applyAlignment="1" applyProtection="1">
      <alignment horizontal="center" vertical="center" wrapText="1"/>
    </xf>
    <xf numFmtId="44" fontId="4" fillId="4" borderId="7" xfId="1" applyNumberFormat="1" applyFont="1" applyFill="1" applyBorder="1" applyAlignment="1" applyProtection="1">
      <alignment horizontal="center" vertical="center" wrapText="1"/>
      <protection locked="0"/>
    </xf>
    <xf numFmtId="165" fontId="3" fillId="4" borderId="1" xfId="1" applyNumberFormat="1" applyFont="1" applyFill="1" applyBorder="1" applyAlignment="1" applyProtection="1">
      <alignment horizontal="center" vertical="center" wrapText="1"/>
      <protection locked="0"/>
    </xf>
    <xf numFmtId="169" fontId="4" fillId="4" borderId="1" xfId="1"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xf>
    <xf numFmtId="44" fontId="3" fillId="0" borderId="7" xfId="1" applyNumberFormat="1" applyFont="1" applyFill="1" applyBorder="1" applyAlignment="1" applyProtection="1">
      <alignment horizontal="center" vertical="center" wrapText="1"/>
    </xf>
    <xf numFmtId="44" fontId="4" fillId="0" borderId="7" xfId="1" applyNumberFormat="1" applyFont="1" applyFill="1" applyBorder="1" applyAlignment="1" applyProtection="1">
      <alignment horizontal="center" vertical="center" wrapText="1"/>
    </xf>
    <xf numFmtId="165" fontId="3" fillId="0" borderId="3" xfId="1" applyNumberFormat="1" applyFont="1" applyFill="1" applyBorder="1" applyAlignment="1" applyProtection="1">
      <alignment horizontal="center" vertical="center" wrapText="1"/>
    </xf>
    <xf numFmtId="165" fontId="3" fillId="0" borderId="1" xfId="1" applyNumberFormat="1" applyFont="1" applyFill="1" applyBorder="1" applyAlignment="1" applyProtection="1">
      <alignment horizontal="center" vertical="center" wrapText="1"/>
    </xf>
    <xf numFmtId="0" fontId="3" fillId="0" borderId="3" xfId="1" applyNumberFormat="1" applyFont="1" applyFill="1" applyBorder="1" applyAlignment="1" applyProtection="1">
      <alignment horizontal="center" vertical="center" wrapText="1"/>
    </xf>
    <xf numFmtId="44" fontId="4" fillId="8" borderId="1" xfId="1" applyNumberFormat="1" applyFont="1" applyFill="1" applyBorder="1" applyAlignment="1" applyProtection="1">
      <alignment horizontal="center" vertical="center" wrapText="1"/>
    </xf>
    <xf numFmtId="0" fontId="3" fillId="0" borderId="0" xfId="1" applyNumberFormat="1" applyFont="1" applyFill="1" applyBorder="1" applyAlignment="1" applyProtection="1">
      <alignment horizontal="center" vertical="center" wrapText="1"/>
    </xf>
    <xf numFmtId="44" fontId="3" fillId="0" borderId="0" xfId="1" applyNumberFormat="1" applyFont="1" applyFill="1" applyAlignment="1" applyProtection="1">
      <alignment horizontal="center" vertical="center" wrapText="1"/>
    </xf>
    <xf numFmtId="165" fontId="3" fillId="6" borderId="3" xfId="1" applyNumberFormat="1" applyFont="1" applyFill="1" applyBorder="1" applyAlignment="1" applyProtection="1">
      <alignment horizontal="center" vertical="center" wrapText="1"/>
    </xf>
    <xf numFmtId="0" fontId="4" fillId="7" borderId="3" xfId="1" applyNumberFormat="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xf>
    <xf numFmtId="165" fontId="3" fillId="6" borderId="12" xfId="1" applyNumberFormat="1" applyFont="1" applyFill="1" applyBorder="1" applyAlignment="1" applyProtection="1">
      <alignment horizontal="center" vertical="center" wrapText="1"/>
    </xf>
    <xf numFmtId="44" fontId="4" fillId="6" borderId="1" xfId="1" applyNumberFormat="1" applyFont="1" applyFill="1" applyBorder="1" applyAlignment="1" applyProtection="1">
      <alignment horizontal="center" vertical="center" wrapText="1"/>
    </xf>
    <xf numFmtId="44" fontId="4" fillId="6" borderId="4" xfId="1" applyNumberFormat="1" applyFont="1" applyFill="1" applyBorder="1" applyAlignment="1" applyProtection="1">
      <alignment horizontal="center" vertical="center" wrapText="1"/>
    </xf>
    <xf numFmtId="165" fontId="3" fillId="6" borderId="2" xfId="1" applyNumberFormat="1" applyFont="1" applyFill="1" applyBorder="1" applyAlignment="1" applyProtection="1">
      <alignment horizontal="center" vertical="center" wrapText="1"/>
    </xf>
    <xf numFmtId="44" fontId="4" fillId="0" borderId="1" xfId="1" applyNumberFormat="1" applyFont="1" applyFill="1" applyBorder="1" applyAlignment="1" applyProtection="1">
      <alignment horizontal="center" vertical="center" wrapText="1"/>
    </xf>
    <xf numFmtId="165" fontId="3" fillId="8" borderId="1" xfId="1" applyNumberFormat="1" applyFont="1" applyFill="1" applyBorder="1" applyAlignment="1" applyProtection="1">
      <alignment horizontal="center" vertical="center" wrapText="1"/>
    </xf>
    <xf numFmtId="165" fontId="4" fillId="8" borderId="0" xfId="1" applyNumberFormat="1" applyFont="1" applyFill="1" applyAlignment="1" applyProtection="1">
      <alignment horizontal="center" vertical="center" wrapText="1"/>
    </xf>
    <xf numFmtId="44" fontId="4" fillId="8" borderId="0" xfId="1" applyNumberFormat="1" applyFont="1" applyFill="1" applyAlignment="1" applyProtection="1">
      <alignment horizontal="center" vertical="center" wrapText="1"/>
    </xf>
    <xf numFmtId="165" fontId="4" fillId="8" borderId="1" xfId="1" applyNumberFormat="1" applyFont="1" applyFill="1" applyBorder="1" applyAlignment="1" applyProtection="1">
      <alignment horizontal="center" vertical="center" wrapText="1"/>
    </xf>
    <xf numFmtId="165" fontId="4" fillId="8" borderId="0" xfId="1" applyNumberFormat="1" applyFont="1" applyFill="1" applyBorder="1" applyAlignment="1" applyProtection="1">
      <alignment horizontal="center" vertical="center" wrapText="1"/>
    </xf>
    <xf numFmtId="44" fontId="4" fillId="8" borderId="0" xfId="1" applyNumberFormat="1" applyFont="1" applyFill="1" applyBorder="1" applyAlignment="1" applyProtection="1">
      <alignment horizontal="center" vertical="center" wrapText="1"/>
    </xf>
    <xf numFmtId="165" fontId="4" fillId="0" borderId="0" xfId="1" applyNumberFormat="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3" fillId="6" borderId="1" xfId="1" applyFont="1" applyFill="1" applyBorder="1" applyAlignment="1" applyProtection="1">
      <alignment horizontal="center" vertical="center" wrapText="1"/>
    </xf>
    <xf numFmtId="169" fontId="4" fillId="7" borderId="1" xfId="1" applyNumberFormat="1" applyFont="1" applyFill="1" applyBorder="1" applyAlignment="1" applyProtection="1">
      <alignment horizontal="center" vertical="center" wrapText="1"/>
      <protection locked="0"/>
    </xf>
    <xf numFmtId="44" fontId="4" fillId="7" borderId="1" xfId="1" applyNumberFormat="1" applyFont="1" applyFill="1" applyBorder="1" applyAlignment="1" applyProtection="1">
      <alignment horizontal="center" vertical="center" wrapText="1"/>
      <protection locked="0"/>
    </xf>
    <xf numFmtId="165" fontId="4" fillId="7" borderId="4" xfId="1" applyNumberFormat="1" applyFont="1" applyFill="1" applyBorder="1" applyAlignment="1" applyProtection="1">
      <alignment horizontal="center" vertical="center" wrapText="1"/>
      <protection locked="0"/>
    </xf>
    <xf numFmtId="165" fontId="4" fillId="0" borderId="0" xfId="1" applyNumberFormat="1" applyFont="1" applyFill="1" applyAlignment="1" applyProtection="1">
      <alignment horizontal="center" vertical="center" wrapText="1"/>
      <protection locked="0"/>
    </xf>
    <xf numFmtId="44" fontId="4" fillId="0" borderId="0" xfId="1" applyNumberFormat="1" applyFont="1" applyFill="1" applyAlignment="1" applyProtection="1">
      <alignment horizontal="center" vertical="center" wrapText="1"/>
      <protection locked="0"/>
    </xf>
    <xf numFmtId="44" fontId="3" fillId="11" borderId="1" xfId="1" applyNumberFormat="1" applyFont="1" applyFill="1" applyBorder="1" applyAlignment="1" applyProtection="1">
      <alignment horizontal="center" vertical="center" wrapText="1"/>
    </xf>
    <xf numFmtId="165" fontId="4" fillId="5" borderId="1" xfId="1" applyNumberFormat="1" applyFont="1" applyFill="1" applyBorder="1" applyAlignment="1" applyProtection="1">
      <alignment horizontal="center" vertical="center" wrapText="1"/>
    </xf>
    <xf numFmtId="44" fontId="4" fillId="5" borderId="1" xfId="1" applyNumberFormat="1" applyFont="1" applyFill="1" applyBorder="1" applyAlignment="1" applyProtection="1">
      <alignment horizontal="center" vertical="center" wrapText="1"/>
    </xf>
    <xf numFmtId="44" fontId="3" fillId="5" borderId="1" xfId="1" applyNumberFormat="1" applyFont="1" applyFill="1" applyBorder="1" applyAlignment="1" applyProtection="1">
      <alignment horizontal="center" vertical="center" wrapText="1"/>
    </xf>
    <xf numFmtId="0" fontId="3" fillId="6" borderId="1" xfId="1" applyFont="1" applyFill="1" applyBorder="1" applyAlignment="1" applyProtection="1">
      <alignment vertical="center" wrapText="1"/>
    </xf>
    <xf numFmtId="0" fontId="4" fillId="4" borderId="6" xfId="1" applyFont="1" applyFill="1" applyBorder="1" applyAlignment="1" applyProtection="1">
      <alignment horizontal="left" vertical="center" wrapText="1"/>
      <protection locked="0"/>
    </xf>
    <xf numFmtId="0" fontId="4" fillId="7" borderId="1" xfId="1" applyNumberFormat="1" applyFont="1" applyFill="1" applyBorder="1" applyAlignment="1" applyProtection="1">
      <alignment horizontal="left" vertical="center" wrapText="1"/>
      <protection locked="0"/>
    </xf>
    <xf numFmtId="0" fontId="4" fillId="0" borderId="6" xfId="1" applyFont="1" applyFill="1" applyBorder="1" applyAlignment="1" applyProtection="1">
      <alignment horizontal="left" vertical="center" wrapText="1"/>
    </xf>
    <xf numFmtId="0" fontId="4" fillId="0" borderId="0" xfId="1" applyFont="1" applyFill="1" applyAlignment="1" applyProtection="1">
      <alignment horizontal="left" vertical="center" wrapText="1"/>
    </xf>
    <xf numFmtId="0" fontId="3" fillId="6" borderId="1" xfId="1" applyFont="1" applyFill="1" applyBorder="1" applyAlignment="1" applyProtection="1">
      <alignment horizontal="left" vertical="center" wrapText="1"/>
    </xf>
    <xf numFmtId="0" fontId="3" fillId="0" borderId="1" xfId="1" applyFont="1" applyFill="1" applyBorder="1" applyAlignment="1" applyProtection="1">
      <alignment horizontal="left" vertical="center" wrapText="1"/>
    </xf>
    <xf numFmtId="0" fontId="4" fillId="0" borderId="8" xfId="1" applyFont="1" applyFill="1" applyBorder="1" applyAlignment="1" applyProtection="1">
      <alignment horizontal="left" vertical="center" wrapText="1"/>
    </xf>
    <xf numFmtId="0" fontId="3" fillId="6" borderId="6" xfId="1" applyFont="1" applyFill="1" applyBorder="1" applyAlignment="1" applyProtection="1">
      <alignment horizontal="left" vertical="center" wrapText="1"/>
    </xf>
    <xf numFmtId="0" fontId="3" fillId="9" borderId="6"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wrapText="1"/>
    </xf>
    <xf numFmtId="0" fontId="4" fillId="0" borderId="1"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3" fillId="8" borderId="1" xfId="1" applyFont="1" applyFill="1" applyBorder="1" applyAlignment="1" applyProtection="1">
      <alignment horizontal="left" vertical="center" wrapText="1"/>
    </xf>
    <xf numFmtId="0" fontId="4" fillId="8" borderId="0" xfId="1" applyFont="1" applyFill="1" applyAlignment="1" applyProtection="1">
      <alignment horizontal="left" vertical="center" wrapText="1"/>
    </xf>
    <xf numFmtId="0" fontId="3" fillId="8" borderId="0" xfId="1" applyFont="1" applyFill="1" applyBorder="1" applyAlignment="1" applyProtection="1">
      <alignment horizontal="left" vertical="center" wrapText="1"/>
    </xf>
    <xf numFmtId="0" fontId="3" fillId="5" borderId="1" xfId="1" applyFont="1" applyFill="1" applyBorder="1" applyAlignment="1" applyProtection="1">
      <alignment horizontal="left" vertical="center" wrapText="1"/>
    </xf>
    <xf numFmtId="0" fontId="4" fillId="4" borderId="6" xfId="1" applyFont="1" applyFill="1" applyBorder="1" applyAlignment="1" applyProtection="1">
      <alignment horizontal="center" vertical="center" wrapText="1"/>
      <protection locked="0"/>
    </xf>
    <xf numFmtId="0" fontId="4" fillId="0" borderId="8"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1" fontId="4" fillId="0" borderId="4" xfId="1" applyNumberFormat="1" applyFont="1" applyFill="1" applyBorder="1" applyAlignment="1" applyProtection="1">
      <alignment horizontal="center" vertical="center" wrapText="1"/>
    </xf>
    <xf numFmtId="9" fontId="3" fillId="0" borderId="1" xfId="1" applyNumberFormat="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4" fillId="8" borderId="1" xfId="1" applyFont="1" applyFill="1" applyBorder="1" applyAlignment="1" applyProtection="1">
      <alignment horizontal="center" vertical="center" wrapText="1"/>
    </xf>
    <xf numFmtId="0" fontId="4" fillId="8" borderId="0" xfId="1" applyFont="1" applyFill="1" applyAlignment="1" applyProtection="1">
      <alignment horizontal="center" vertical="center" wrapText="1"/>
    </xf>
    <xf numFmtId="0" fontId="4" fillId="8" borderId="0" xfId="1" applyFont="1" applyFill="1" applyBorder="1" applyAlignment="1" applyProtection="1">
      <alignment horizontal="center" vertical="center" wrapText="1"/>
    </xf>
    <xf numFmtId="0" fontId="4" fillId="5" borderId="1" xfId="1" applyFont="1" applyFill="1" applyBorder="1" applyAlignment="1" applyProtection="1">
      <alignment horizontal="center" vertical="center" wrapText="1"/>
    </xf>
    <xf numFmtId="0" fontId="4" fillId="4" borderId="6" xfId="1" applyFont="1" applyFill="1" applyBorder="1" applyAlignment="1" applyProtection="1">
      <alignment horizontal="left" vertical="center" wrapText="1"/>
    </xf>
    <xf numFmtId="0" fontId="10" fillId="13" borderId="1" xfId="4" applyFont="1" applyFill="1" applyBorder="1" applyAlignment="1" applyProtection="1">
      <alignment horizontal="left" vertical="center" wrapText="1"/>
    </xf>
    <xf numFmtId="0" fontId="5" fillId="0" borderId="1" xfId="1" applyFont="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0" xfId="1" applyFont="1" applyAlignment="1" applyProtection="1">
      <alignment horizontal="left" vertical="center" wrapText="1"/>
    </xf>
    <xf numFmtId="0" fontId="5" fillId="0" borderId="0" xfId="1" applyFont="1" applyFill="1" applyAlignment="1" applyProtection="1">
      <alignment wrapText="1"/>
    </xf>
    <xf numFmtId="0" fontId="5" fillId="0" borderId="1" xfId="1" applyFont="1" applyBorder="1" applyAlignment="1" applyProtection="1">
      <alignment horizontal="left" vertical="center" wrapText="1"/>
    </xf>
    <xf numFmtId="166" fontId="5" fillId="0" borderId="1" xfId="1" applyNumberFormat="1" applyFont="1" applyFill="1" applyBorder="1" applyAlignment="1" applyProtection="1">
      <alignment horizontal="center" vertical="center" wrapText="1"/>
    </xf>
    <xf numFmtId="0" fontId="5" fillId="0" borderId="1" xfId="1" applyNumberFormat="1" applyFont="1" applyFill="1" applyBorder="1" applyAlignment="1" applyProtection="1">
      <alignment horizontal="center" vertical="center" wrapText="1"/>
    </xf>
    <xf numFmtId="0" fontId="5" fillId="0" borderId="0" xfId="1" applyFont="1" applyFill="1" applyAlignment="1" applyProtection="1">
      <alignment horizontal="left" vertical="center" wrapText="1"/>
    </xf>
    <xf numFmtId="44" fontId="5" fillId="0" borderId="1" xfId="1" applyNumberFormat="1" applyFont="1" applyBorder="1" applyAlignment="1" applyProtection="1">
      <alignment horizontal="center" vertical="center" wrapText="1"/>
    </xf>
    <xf numFmtId="0" fontId="10" fillId="6" borderId="1" xfId="1" applyFont="1" applyFill="1" applyBorder="1" applyAlignment="1" applyProtection="1">
      <alignment horizontal="left" vertical="center" wrapText="1"/>
    </xf>
    <xf numFmtId="0" fontId="10" fillId="0" borderId="0" xfId="1" applyFont="1" applyAlignment="1" applyProtection="1">
      <alignment horizontal="left" vertical="center" wrapText="1"/>
    </xf>
    <xf numFmtId="0" fontId="10" fillId="6" borderId="1" xfId="1" applyFont="1" applyFill="1" applyBorder="1" applyAlignment="1" applyProtection="1">
      <alignment horizontal="center" vertical="center" wrapText="1"/>
    </xf>
    <xf numFmtId="0" fontId="10" fillId="6" borderId="1" xfId="1" applyFont="1" applyFill="1" applyBorder="1" applyAlignment="1">
      <alignment horizontal="center" vertical="center" wrapText="1"/>
    </xf>
    <xf numFmtId="0" fontId="10" fillId="6" borderId="4" xfId="1" applyFont="1" applyFill="1" applyBorder="1" applyAlignment="1">
      <alignment horizontal="center" vertical="center" wrapText="1"/>
    </xf>
    <xf numFmtId="165" fontId="10" fillId="6" borderId="4" xfId="1" applyNumberFormat="1" applyFont="1" applyFill="1" applyBorder="1" applyAlignment="1" applyProtection="1">
      <alignment horizontal="center" vertical="center" wrapText="1"/>
    </xf>
    <xf numFmtId="0" fontId="10" fillId="0" borderId="0" xfId="1" applyFont="1" applyFill="1" applyAlignment="1" applyProtection="1">
      <alignment wrapText="1"/>
    </xf>
    <xf numFmtId="0" fontId="5" fillId="0" borderId="0" xfId="1" applyFont="1" applyAlignment="1" applyProtection="1">
      <alignment wrapText="1"/>
    </xf>
    <xf numFmtId="0" fontId="9" fillId="0" borderId="0" xfId="1" applyFont="1" applyFill="1" applyAlignment="1" applyProtection="1">
      <alignment wrapText="1"/>
    </xf>
    <xf numFmtId="0" fontId="9" fillId="0" borderId="0" xfId="1" applyFont="1" applyAlignment="1" applyProtection="1">
      <alignment wrapText="1"/>
    </xf>
    <xf numFmtId="0" fontId="9" fillId="0" borderId="0" xfId="1" applyFont="1" applyAlignment="1" applyProtection="1">
      <alignment horizontal="left" vertical="center" wrapText="1"/>
    </xf>
    <xf numFmtId="0" fontId="9" fillId="4" borderId="6" xfId="1" applyFont="1" applyFill="1" applyBorder="1" applyAlignment="1" applyProtection="1">
      <alignment horizontal="left" vertical="center" wrapText="1"/>
      <protection locked="0"/>
    </xf>
    <xf numFmtId="0" fontId="9" fillId="0" borderId="0" xfId="1" applyFont="1" applyBorder="1" applyAlignment="1" applyProtection="1">
      <alignment horizontal="left" vertical="center" wrapText="1"/>
    </xf>
    <xf numFmtId="0" fontId="9" fillId="0" borderId="0" xfId="1" applyFont="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0" xfId="1" applyFont="1" applyFill="1" applyBorder="1" applyAlignment="1" applyProtection="1">
      <alignment horizontal="left" vertical="center" wrapText="1"/>
    </xf>
    <xf numFmtId="0" fontId="9" fillId="0" borderId="0" xfId="1" applyFont="1" applyFill="1" applyAlignment="1" applyProtection="1">
      <alignment horizontal="left" vertical="center" wrapText="1"/>
    </xf>
    <xf numFmtId="0" fontId="8" fillId="6" borderId="1" xfId="1" applyFont="1" applyFill="1" applyBorder="1" applyAlignment="1" applyProtection="1">
      <alignment vertical="top" wrapText="1"/>
    </xf>
    <xf numFmtId="0" fontId="8" fillId="6" borderId="1" xfId="1" applyFont="1" applyFill="1" applyBorder="1" applyAlignment="1" applyProtection="1">
      <alignment horizontal="left" vertical="top" wrapText="1"/>
    </xf>
    <xf numFmtId="0" fontId="8" fillId="6" borderId="4" xfId="1" applyFont="1" applyFill="1" applyBorder="1" applyAlignment="1" applyProtection="1">
      <alignment horizontal="left" vertical="top" wrapText="1"/>
    </xf>
    <xf numFmtId="44" fontId="9" fillId="6" borderId="4" xfId="1" applyNumberFormat="1" applyFont="1" applyFill="1" applyBorder="1" applyAlignment="1" applyProtection="1">
      <alignment vertical="top" wrapText="1"/>
    </xf>
    <xf numFmtId="44" fontId="8" fillId="6" borderId="4" xfId="1" applyNumberFormat="1" applyFont="1" applyFill="1" applyBorder="1" applyAlignment="1" applyProtection="1">
      <alignment horizontal="center" vertical="top" wrapText="1"/>
    </xf>
    <xf numFmtId="0" fontId="9" fillId="0" borderId="0" xfId="1" applyFont="1" applyFill="1" applyAlignment="1" applyProtection="1">
      <alignment vertical="top" wrapText="1"/>
    </xf>
    <xf numFmtId="167" fontId="9" fillId="0" borderId="0" xfId="1" applyNumberFormat="1" applyFont="1" applyFill="1" applyAlignment="1" applyProtection="1">
      <alignment vertical="top" wrapText="1"/>
    </xf>
    <xf numFmtId="0" fontId="9" fillId="7" borderId="1" xfId="1" applyNumberFormat="1" applyFont="1" applyFill="1" applyBorder="1" applyAlignment="1" applyProtection="1">
      <alignment horizontal="left" vertical="top" wrapText="1"/>
      <protection locked="0"/>
    </xf>
    <xf numFmtId="0" fontId="8" fillId="0" borderId="0" xfId="1" applyFont="1" applyFill="1" applyBorder="1" applyAlignment="1" applyProtection="1">
      <alignment vertical="top" wrapText="1"/>
    </xf>
    <xf numFmtId="0" fontId="9" fillId="0" borderId="0" xfId="1" applyFont="1" applyFill="1" applyBorder="1" applyAlignment="1" applyProtection="1">
      <alignment horizontal="center" vertical="top" wrapText="1"/>
    </xf>
    <xf numFmtId="0" fontId="9" fillId="0" borderId="0" xfId="1" applyFont="1" applyFill="1" applyBorder="1" applyAlignment="1" applyProtection="1">
      <alignment vertical="top" wrapText="1"/>
    </xf>
    <xf numFmtId="165" fontId="9" fillId="0" borderId="0" xfId="1" applyNumberFormat="1" applyFont="1" applyFill="1" applyBorder="1" applyAlignment="1" applyProtection="1">
      <alignment vertical="top" wrapText="1"/>
    </xf>
    <xf numFmtId="44" fontId="9" fillId="0" borderId="0" xfId="1" applyNumberFormat="1" applyFont="1" applyFill="1" applyBorder="1" applyAlignment="1" applyProtection="1">
      <alignment vertical="top" wrapText="1"/>
    </xf>
    <xf numFmtId="44" fontId="8" fillId="0" borderId="0" xfId="1" applyNumberFormat="1" applyFont="1" applyFill="1" applyBorder="1" applyAlignment="1" applyProtection="1">
      <alignment horizontal="center" vertical="top" wrapText="1"/>
    </xf>
    <xf numFmtId="0" fontId="8" fillId="8" borderId="1" xfId="1" applyFont="1" applyFill="1" applyBorder="1" applyAlignment="1" applyProtection="1">
      <alignment vertical="top" wrapText="1"/>
    </xf>
    <xf numFmtId="0" fontId="9" fillId="8" borderId="1" xfId="1" applyFont="1" applyFill="1" applyBorder="1" applyAlignment="1" applyProtection="1">
      <alignment horizontal="center" vertical="top" wrapText="1"/>
    </xf>
    <xf numFmtId="0" fontId="9" fillId="8" borderId="1" xfId="1" applyFont="1" applyFill="1" applyBorder="1" applyAlignment="1" applyProtection="1">
      <alignment vertical="top" wrapText="1"/>
    </xf>
    <xf numFmtId="44" fontId="9" fillId="8" borderId="1" xfId="1" applyNumberFormat="1" applyFont="1" applyFill="1" applyBorder="1" applyAlignment="1" applyProtection="1">
      <alignment vertical="top" wrapText="1"/>
    </xf>
    <xf numFmtId="0" fontId="9" fillId="0" borderId="0" xfId="1" applyFont="1" applyAlignment="1" applyProtection="1">
      <alignment horizontal="center" vertical="center" wrapText="1"/>
    </xf>
    <xf numFmtId="165" fontId="8" fillId="6" borderId="1" xfId="1" applyNumberFormat="1" applyFont="1" applyFill="1" applyBorder="1" applyAlignment="1" applyProtection="1">
      <alignment horizontal="center" vertical="center" wrapText="1"/>
    </xf>
    <xf numFmtId="0" fontId="9" fillId="0" borderId="1" xfId="1" applyFont="1" applyBorder="1" applyAlignment="1" applyProtection="1">
      <alignment horizontal="left" vertical="center" wrapText="1"/>
    </xf>
    <xf numFmtId="1" fontId="9" fillId="4" borderId="1" xfId="1" applyNumberFormat="1" applyFont="1" applyFill="1" applyBorder="1" applyAlignment="1" applyProtection="1">
      <alignment horizontal="center" wrapText="1"/>
      <protection locked="0"/>
    </xf>
    <xf numFmtId="0" fontId="9" fillId="0" borderId="1" xfId="1" applyFont="1" applyBorder="1" applyAlignment="1" applyProtection="1">
      <alignment horizontal="center" vertical="center" wrapText="1"/>
    </xf>
    <xf numFmtId="0" fontId="9" fillId="0" borderId="0" xfId="1" applyFont="1" applyAlignment="1" applyProtection="1">
      <alignment horizontal="center" wrapText="1"/>
    </xf>
    <xf numFmtId="0" fontId="9" fillId="0" borderId="6" xfId="1" applyFont="1" applyFill="1" applyBorder="1" applyAlignment="1" applyProtection="1">
      <alignment wrapText="1"/>
    </xf>
    <xf numFmtId="0" fontId="9" fillId="4" borderId="6" xfId="1" applyFont="1" applyFill="1" applyBorder="1" applyAlignment="1" applyProtection="1">
      <alignment wrapText="1"/>
      <protection locked="0"/>
    </xf>
    <xf numFmtId="0" fontId="9" fillId="0" borderId="0" xfId="1" applyFont="1" applyBorder="1" applyAlignment="1" applyProtection="1">
      <alignment wrapText="1"/>
    </xf>
    <xf numFmtId="0" fontId="9" fillId="0" borderId="0" xfId="1" applyFont="1" applyFill="1" applyBorder="1" applyAlignment="1" applyProtection="1">
      <alignment wrapText="1"/>
    </xf>
    <xf numFmtId="1" fontId="9" fillId="0" borderId="0" xfId="1" applyNumberFormat="1" applyFont="1" applyFill="1" applyBorder="1" applyAlignment="1" applyProtection="1">
      <alignment horizontal="center" wrapText="1"/>
    </xf>
    <xf numFmtId="168" fontId="9" fillId="0" borderId="0" xfId="1" applyNumberFormat="1" applyFont="1" applyFill="1" applyBorder="1" applyAlignment="1" applyProtection="1">
      <alignment wrapText="1"/>
    </xf>
    <xf numFmtId="43" fontId="9" fillId="0" borderId="0" xfId="3" applyFont="1" applyFill="1" applyBorder="1" applyAlignment="1" applyProtection="1">
      <alignment wrapText="1"/>
    </xf>
    <xf numFmtId="0" fontId="9" fillId="0" borderId="0" xfId="1" applyFont="1" applyFill="1" applyBorder="1" applyAlignment="1" applyProtection="1">
      <alignment horizontal="center" wrapText="1"/>
    </xf>
    <xf numFmtId="0" fontId="8" fillId="6" borderId="1" xfId="1" applyFont="1" applyFill="1" applyBorder="1" applyAlignment="1" applyProtection="1">
      <alignment wrapText="1"/>
    </xf>
    <xf numFmtId="165" fontId="8" fillId="6" borderId="4" xfId="1" applyNumberFormat="1" applyFont="1" applyFill="1" applyBorder="1" applyAlignment="1" applyProtection="1">
      <alignment vertical="center" wrapText="1"/>
    </xf>
    <xf numFmtId="165" fontId="8" fillId="6" borderId="4" xfId="1" applyNumberFormat="1" applyFont="1" applyFill="1" applyBorder="1" applyAlignment="1" applyProtection="1">
      <alignment horizontal="center" vertical="center" wrapText="1"/>
    </xf>
    <xf numFmtId="165" fontId="9" fillId="0" borderId="0" xfId="1" applyNumberFormat="1" applyFont="1" applyFill="1" applyBorder="1" applyAlignment="1" applyProtection="1">
      <alignment vertical="center" wrapText="1"/>
    </xf>
    <xf numFmtId="165" fontId="9" fillId="0" borderId="0" xfId="1" applyNumberFormat="1" applyFont="1" applyFill="1" applyBorder="1" applyAlignment="1" applyProtection="1">
      <alignment horizontal="center" vertical="center" wrapText="1"/>
    </xf>
    <xf numFmtId="0" fontId="9" fillId="0" borderId="0" xfId="1" applyNumberFormat="1" applyFont="1" applyFill="1" applyBorder="1" applyAlignment="1" applyProtection="1">
      <alignment horizontal="left" vertical="center" wrapText="1"/>
    </xf>
    <xf numFmtId="166" fontId="9" fillId="0" borderId="0" xfId="1" applyNumberFormat="1" applyFont="1" applyAlignment="1" applyProtection="1">
      <alignment wrapText="1"/>
    </xf>
    <xf numFmtId="0" fontId="12" fillId="0" borderId="0" xfId="1" applyFont="1" applyAlignment="1" applyProtection="1">
      <alignment wrapText="1"/>
    </xf>
    <xf numFmtId="0" fontId="10" fillId="8" borderId="1" xfId="1" applyFont="1" applyFill="1" applyBorder="1" applyAlignment="1" applyProtection="1">
      <alignment vertical="top" wrapText="1"/>
    </xf>
    <xf numFmtId="0" fontId="5" fillId="8" borderId="1" xfId="1" applyFont="1" applyFill="1" applyBorder="1" applyAlignment="1" applyProtection="1">
      <alignment horizontal="center" vertical="top" wrapText="1"/>
    </xf>
    <xf numFmtId="0" fontId="5" fillId="8" borderId="1" xfId="1" applyFont="1" applyFill="1" applyBorder="1" applyAlignment="1" applyProtection="1">
      <alignment vertical="top" wrapText="1"/>
    </xf>
    <xf numFmtId="165" fontId="5" fillId="8" borderId="1" xfId="1" applyNumberFormat="1" applyFont="1" applyFill="1" applyBorder="1" applyAlignment="1" applyProtection="1">
      <alignment vertical="top" wrapText="1"/>
    </xf>
    <xf numFmtId="0" fontId="5" fillId="0" borderId="0" xfId="1" applyFont="1" applyFill="1" applyAlignment="1" applyProtection="1">
      <alignment vertical="top" wrapText="1"/>
    </xf>
    <xf numFmtId="167" fontId="5" fillId="0" borderId="0" xfId="1" applyNumberFormat="1" applyFont="1" applyFill="1" applyAlignment="1" applyProtection="1">
      <alignment vertical="top" wrapText="1"/>
    </xf>
    <xf numFmtId="44" fontId="9" fillId="7" borderId="1" xfId="3" applyNumberFormat="1" applyFont="1" applyFill="1" applyBorder="1" applyAlignment="1" applyProtection="1">
      <alignment horizontal="center" vertical="center" wrapText="1"/>
      <protection locked="0"/>
    </xf>
    <xf numFmtId="44" fontId="9" fillId="4" borderId="1" xfId="1" applyNumberFormat="1" applyFont="1" applyFill="1" applyBorder="1" applyAlignment="1" applyProtection="1">
      <alignment horizontal="center" wrapText="1"/>
      <protection locked="0"/>
    </xf>
    <xf numFmtId="0" fontId="10" fillId="0" borderId="0" xfId="1" applyFont="1" applyBorder="1" applyAlignment="1" applyProtection="1">
      <alignment wrapText="1"/>
    </xf>
    <xf numFmtId="168" fontId="10" fillId="0" borderId="0" xfId="1" applyNumberFormat="1" applyFont="1" applyFill="1" applyBorder="1" applyAlignment="1" applyProtection="1">
      <alignment wrapText="1"/>
    </xf>
    <xf numFmtId="0" fontId="10" fillId="0" borderId="0" xfId="1" applyFont="1" applyFill="1" applyBorder="1" applyAlignment="1" applyProtection="1">
      <alignment wrapText="1"/>
    </xf>
    <xf numFmtId="0" fontId="5" fillId="0" borderId="0" xfId="1" applyFont="1" applyFill="1" applyBorder="1" applyAlignment="1" applyProtection="1">
      <alignment horizontal="center" vertical="center" wrapText="1"/>
    </xf>
    <xf numFmtId="0" fontId="10" fillId="0" borderId="0" xfId="1" applyFont="1" applyFill="1" applyBorder="1" applyAlignment="1" applyProtection="1">
      <alignment horizontal="center" wrapText="1"/>
    </xf>
    <xf numFmtId="44" fontId="10" fillId="5" borderId="1" xfId="3" applyNumberFormat="1" applyFont="1" applyFill="1" applyBorder="1" applyAlignment="1" applyProtection="1">
      <alignment wrapText="1"/>
    </xf>
    <xf numFmtId="9" fontId="9" fillId="7" borderId="1" xfId="1" applyNumberFormat="1" applyFont="1" applyFill="1" applyBorder="1" applyAlignment="1" applyProtection="1">
      <alignment horizontal="left" vertical="top" wrapText="1"/>
      <protection locked="0"/>
    </xf>
    <xf numFmtId="8" fontId="5" fillId="0" borderId="0" xfId="1" applyNumberFormat="1" applyFont="1" applyFill="1" applyAlignment="1" applyProtection="1">
      <alignment wrapText="1"/>
    </xf>
    <xf numFmtId="8" fontId="9" fillId="0" borderId="0" xfId="1" applyNumberFormat="1" applyFont="1" applyFill="1" applyBorder="1" applyAlignment="1" applyProtection="1">
      <alignment horizontal="center" vertical="center" wrapText="1"/>
    </xf>
    <xf numFmtId="44" fontId="5" fillId="0" borderId="0" xfId="1" applyNumberFormat="1" applyFont="1" applyAlignment="1" applyProtection="1">
      <alignment horizontal="left" vertical="center" wrapText="1"/>
    </xf>
    <xf numFmtId="44" fontId="5" fillId="0" borderId="1" xfId="1" applyNumberFormat="1" applyFont="1" applyFill="1" applyBorder="1" applyAlignment="1" applyProtection="1">
      <alignment horizontal="center" vertical="center" wrapText="1"/>
    </xf>
    <xf numFmtId="44" fontId="5" fillId="0" borderId="0" xfId="1" applyNumberFormat="1" applyFont="1" applyFill="1" applyBorder="1" applyAlignment="1" applyProtection="1">
      <alignment horizontal="center" vertical="center" wrapText="1"/>
    </xf>
    <xf numFmtId="44" fontId="5" fillId="5" borderId="1" xfId="4" applyNumberFormat="1" applyFont="1" applyFill="1" applyBorder="1" applyAlignment="1" applyProtection="1">
      <alignment horizontal="center" vertical="center" wrapText="1"/>
    </xf>
    <xf numFmtId="44" fontId="5" fillId="5" borderId="0" xfId="4" applyNumberFormat="1" applyFont="1" applyFill="1" applyBorder="1" applyAlignment="1" applyProtection="1">
      <alignment horizontal="center" vertical="center" wrapText="1"/>
    </xf>
    <xf numFmtId="44" fontId="9" fillId="7" borderId="7" xfId="1" applyNumberFormat="1" applyFont="1" applyFill="1" applyBorder="1" applyAlignment="1" applyProtection="1">
      <alignment vertical="center" wrapText="1"/>
      <protection locked="0"/>
    </xf>
    <xf numFmtId="165" fontId="9" fillId="0" borderId="1" xfId="1" applyNumberFormat="1" applyFont="1" applyFill="1" applyBorder="1" applyAlignment="1" applyProtection="1">
      <alignment vertical="top" wrapText="1"/>
    </xf>
    <xf numFmtId="44" fontId="8" fillId="0" borderId="1" xfId="1" applyNumberFormat="1" applyFont="1" applyFill="1" applyBorder="1" applyAlignment="1" applyProtection="1">
      <alignment horizontal="center" vertical="top" wrapText="1"/>
    </xf>
    <xf numFmtId="0" fontId="8" fillId="6" borderId="4" xfId="1" applyFont="1" applyFill="1" applyBorder="1" applyAlignment="1">
      <alignment horizontal="center" vertical="center" wrapText="1"/>
    </xf>
    <xf numFmtId="44" fontId="5" fillId="0" borderId="0" xfId="1" applyNumberFormat="1" applyFont="1" applyFill="1" applyAlignment="1" applyProtection="1">
      <alignment wrapText="1"/>
    </xf>
    <xf numFmtId="0" fontId="0" fillId="0" borderId="0" xfId="0" applyFont="1"/>
    <xf numFmtId="0" fontId="13" fillId="0" borderId="0" xfId="0" applyFont="1" applyFill="1" applyAlignment="1">
      <alignment vertical="center"/>
    </xf>
    <xf numFmtId="0" fontId="13" fillId="15" borderId="1" xfId="0" applyFont="1" applyFill="1" applyBorder="1" applyAlignment="1">
      <alignment horizontal="left" vertical="center"/>
    </xf>
    <xf numFmtId="0" fontId="13" fillId="15" borderId="1" xfId="0" applyFont="1" applyFill="1" applyBorder="1" applyAlignment="1">
      <alignment horizontal="center" vertical="center"/>
    </xf>
    <xf numFmtId="0" fontId="11" fillId="14" borderId="1" xfId="0" applyFont="1" applyFill="1" applyBorder="1" applyAlignment="1">
      <alignment vertical="center"/>
    </xf>
    <xf numFmtId="44" fontId="0" fillId="12" borderId="1" xfId="0" applyNumberFormat="1" applyFont="1" applyFill="1" applyBorder="1"/>
    <xf numFmtId="0" fontId="13" fillId="15" borderId="1" xfId="0" applyFont="1" applyFill="1" applyBorder="1" applyAlignment="1">
      <alignment horizontal="left"/>
    </xf>
    <xf numFmtId="44" fontId="9" fillId="12" borderId="1" xfId="3" applyNumberFormat="1" applyFont="1" applyFill="1" applyBorder="1" applyAlignment="1" applyProtection="1">
      <alignment wrapText="1"/>
      <protection locked="0"/>
    </xf>
    <xf numFmtId="0" fontId="14" fillId="0" borderId="0" xfId="1" applyFont="1" applyFill="1" applyAlignment="1" applyProtection="1">
      <alignment vertical="center" wrapText="1"/>
    </xf>
    <xf numFmtId="0" fontId="15" fillId="0" borderId="0" xfId="1" applyFont="1" applyFill="1" applyAlignment="1" applyProtection="1">
      <alignment vertical="top" wrapText="1"/>
    </xf>
    <xf numFmtId="0" fontId="16" fillId="0" borderId="0" xfId="1" applyFont="1" applyFill="1" applyAlignment="1" applyProtection="1">
      <alignment wrapText="1"/>
    </xf>
    <xf numFmtId="0" fontId="17" fillId="0" borderId="0" xfId="1" applyFont="1" applyAlignment="1" applyProtection="1">
      <alignment wrapText="1"/>
    </xf>
    <xf numFmtId="0" fontId="4" fillId="0" borderId="4" xfId="1" applyFont="1" applyFill="1" applyBorder="1" applyAlignment="1" applyProtection="1">
      <alignment horizontal="center" vertical="top" wrapText="1"/>
    </xf>
    <xf numFmtId="0" fontId="4" fillId="0" borderId="1" xfId="1" applyFont="1" applyFill="1" applyBorder="1" applyAlignment="1" applyProtection="1">
      <alignment horizontal="center" vertical="top" wrapText="1"/>
    </xf>
    <xf numFmtId="0" fontId="4" fillId="0" borderId="1" xfId="1" applyFont="1" applyFill="1" applyBorder="1" applyAlignment="1" applyProtection="1">
      <alignment horizontal="center" vertical="center" wrapText="1"/>
    </xf>
    <xf numFmtId="0" fontId="3" fillId="6" borderId="4" xfId="1" applyFont="1" applyFill="1" applyBorder="1" applyAlignment="1" applyProtection="1">
      <alignment horizontal="left" vertical="top" wrapText="1"/>
    </xf>
    <xf numFmtId="0" fontId="3" fillId="6" borderId="3" xfId="1" applyFont="1" applyFill="1" applyBorder="1" applyAlignment="1" applyProtection="1">
      <alignment horizontal="center" vertical="center" wrapText="1"/>
    </xf>
    <xf numFmtId="0" fontId="3" fillId="6" borderId="4" xfId="1" applyFont="1" applyFill="1" applyBorder="1" applyAlignment="1" applyProtection="1">
      <alignment horizontal="center" vertical="center" wrapText="1"/>
    </xf>
    <xf numFmtId="0" fontId="4" fillId="0" borderId="0" xfId="1" applyNumberFormat="1" applyFont="1" applyFill="1" applyAlignment="1" applyProtection="1">
      <alignment horizontal="center" vertical="center" wrapText="1"/>
    </xf>
    <xf numFmtId="0" fontId="3" fillId="6" borderId="4" xfId="1" applyFont="1" applyFill="1" applyBorder="1" applyAlignment="1" applyProtection="1">
      <alignment horizontal="left" vertical="top" wrapText="1"/>
    </xf>
    <xf numFmtId="0" fontId="4" fillId="0" borderId="0" xfId="1" applyNumberFormat="1" applyFont="1" applyFill="1" applyAlignment="1" applyProtection="1">
      <alignment horizontal="center" vertical="center" wrapText="1"/>
    </xf>
    <xf numFmtId="0" fontId="4" fillId="0" borderId="4" xfId="1" applyFont="1" applyFill="1" applyBorder="1" applyAlignment="1" applyProtection="1">
      <alignment horizontal="center" vertical="top" wrapText="1"/>
    </xf>
    <xf numFmtId="0" fontId="3" fillId="6" borderId="3" xfId="1" applyFont="1" applyFill="1" applyBorder="1" applyAlignment="1" applyProtection="1">
      <alignment horizontal="center" vertical="center" wrapText="1"/>
    </xf>
    <xf numFmtId="0" fontId="3" fillId="6" borderId="4" xfId="1" applyFont="1" applyFill="1" applyBorder="1" applyAlignment="1" applyProtection="1">
      <alignment horizontal="center" vertical="center" wrapText="1"/>
    </xf>
    <xf numFmtId="0" fontId="4" fillId="0" borderId="1" xfId="1" applyFont="1" applyFill="1" applyBorder="1" applyAlignment="1" applyProtection="1">
      <alignment horizontal="center" vertical="top" wrapText="1"/>
    </xf>
    <xf numFmtId="0" fontId="4" fillId="0" borderId="1" xfId="1" applyFont="1" applyFill="1" applyBorder="1" applyAlignment="1" applyProtection="1">
      <alignment horizontal="center" vertical="center" wrapText="1"/>
    </xf>
    <xf numFmtId="0" fontId="10" fillId="6" borderId="2" xfId="1" applyFont="1" applyFill="1" applyBorder="1" applyAlignment="1">
      <alignment horizontal="center" vertical="center" wrapText="1"/>
    </xf>
    <xf numFmtId="0" fontId="8" fillId="6" borderId="1" xfId="1" applyFont="1" applyFill="1" applyBorder="1" applyAlignment="1" applyProtection="1">
      <alignment horizontal="center" vertical="center" wrapText="1"/>
    </xf>
    <xf numFmtId="0" fontId="5" fillId="0" borderId="0" xfId="0" applyFont="1"/>
    <xf numFmtId="0" fontId="10" fillId="0" borderId="0" xfId="1" applyFont="1" applyFill="1" applyAlignment="1" applyProtection="1">
      <alignment horizontal="left" vertical="center" wrapText="1"/>
    </xf>
    <xf numFmtId="0" fontId="5" fillId="0" borderId="0" xfId="1" applyFont="1" applyBorder="1" applyAlignment="1" applyProtection="1">
      <alignment wrapText="1"/>
    </xf>
    <xf numFmtId="0" fontId="5" fillId="0" borderId="0" xfId="1" applyFont="1" applyFill="1" applyBorder="1" applyAlignment="1" applyProtection="1">
      <alignment wrapText="1"/>
    </xf>
    <xf numFmtId="0" fontId="5" fillId="0" borderId="0" xfId="1" applyFont="1" applyFill="1" applyBorder="1" applyAlignment="1" applyProtection="1">
      <alignment vertical="center" wrapText="1"/>
    </xf>
    <xf numFmtId="0" fontId="3" fillId="0" borderId="6" xfId="1" applyFont="1" applyFill="1" applyBorder="1" applyAlignment="1" applyProtection="1">
      <alignment horizontal="left" vertical="center" wrapText="1"/>
    </xf>
    <xf numFmtId="44" fontId="5" fillId="3" borderId="7" xfId="4" applyNumberFormat="1" applyFont="1" applyBorder="1" applyAlignment="1" applyProtection="1">
      <alignment horizontal="center" vertical="center" wrapText="1"/>
    </xf>
    <xf numFmtId="0" fontId="4" fillId="0" borderId="7" xfId="1" applyFont="1" applyFill="1" applyBorder="1" applyAlignment="1" applyProtection="1">
      <alignment horizontal="left" vertical="top" wrapText="1"/>
    </xf>
    <xf numFmtId="0" fontId="4" fillId="2" borderId="6" xfId="1" applyFont="1" applyFill="1" applyBorder="1" applyAlignment="1" applyProtection="1">
      <alignment horizontal="left" vertical="center" wrapText="1"/>
    </xf>
    <xf numFmtId="0" fontId="3" fillId="0" borderId="4" xfId="1" applyFont="1" applyFill="1" applyBorder="1" applyAlignment="1" applyProtection="1">
      <alignment vertical="top" wrapText="1"/>
    </xf>
    <xf numFmtId="44" fontId="5" fillId="3" borderId="1" xfId="4" applyNumberFormat="1" applyFont="1" applyBorder="1" applyAlignment="1" applyProtection="1">
      <alignment horizontal="center" vertical="center" wrapText="1"/>
    </xf>
    <xf numFmtId="0" fontId="9" fillId="0" borderId="1" xfId="4" applyFont="1" applyFill="1" applyBorder="1" applyAlignment="1" applyProtection="1">
      <alignment horizontal="center" vertical="center" wrapText="1"/>
    </xf>
    <xf numFmtId="0" fontId="3" fillId="0" borderId="7" xfId="1" applyNumberFormat="1" applyFont="1" applyFill="1" applyBorder="1" applyAlignment="1" applyProtection="1">
      <alignment horizontal="center" vertical="center" wrapText="1"/>
    </xf>
    <xf numFmtId="1" fontId="4" fillId="0" borderId="4" xfId="1" applyNumberFormat="1" applyFont="1" applyFill="1" applyBorder="1" applyAlignment="1" applyProtection="1">
      <alignment horizontal="center" vertical="top" wrapText="1"/>
    </xf>
    <xf numFmtId="169" fontId="5" fillId="3" borderId="1" xfId="4" applyNumberFormat="1" applyFont="1" applyBorder="1" applyAlignment="1" applyProtection="1">
      <alignment horizontal="center" vertical="center"/>
    </xf>
    <xf numFmtId="44" fontId="5" fillId="3" borderId="0" xfId="4" applyNumberFormat="1" applyFont="1" applyAlignment="1" applyProtection="1">
      <alignment horizontal="center" vertical="center"/>
    </xf>
    <xf numFmtId="169" fontId="5" fillId="3" borderId="1" xfId="4" applyNumberFormat="1" applyFont="1" applyBorder="1" applyAlignment="1" applyProtection="1">
      <alignment horizontal="center" vertical="center" wrapText="1"/>
    </xf>
    <xf numFmtId="0" fontId="5" fillId="3" borderId="1" xfId="4" applyFont="1" applyBorder="1" applyAlignment="1" applyProtection="1">
      <alignment horizontal="left" vertical="center" wrapText="1"/>
    </xf>
    <xf numFmtId="0" fontId="5" fillId="3" borderId="1" xfId="4" applyFont="1" applyBorder="1" applyAlignment="1" applyProtection="1">
      <alignment horizontal="center" vertical="center" wrapText="1"/>
    </xf>
    <xf numFmtId="0" fontId="5" fillId="3" borderId="1" xfId="4" applyFont="1" applyBorder="1" applyAlignment="1" applyProtection="1">
      <alignment vertical="top" wrapText="1"/>
    </xf>
    <xf numFmtId="165" fontId="5" fillId="3" borderId="1" xfId="4" applyNumberFormat="1" applyFont="1" applyBorder="1" applyAlignment="1" applyProtection="1">
      <alignment horizontal="center" vertical="center" wrapText="1"/>
    </xf>
    <xf numFmtId="0" fontId="10" fillId="17" borderId="13" xfId="0" applyFont="1" applyFill="1" applyBorder="1" applyAlignment="1">
      <alignment vertical="top" wrapText="1"/>
    </xf>
    <xf numFmtId="0" fontId="10" fillId="17" borderId="14" xfId="0" applyFont="1" applyFill="1" applyBorder="1" applyAlignment="1">
      <alignment horizontal="center" vertical="top" wrapText="1"/>
    </xf>
    <xf numFmtId="0" fontId="5" fillId="17" borderId="14" xfId="0" applyFont="1" applyFill="1" applyBorder="1" applyAlignment="1">
      <alignment horizontal="center" vertical="top" wrapText="1"/>
    </xf>
    <xf numFmtId="0" fontId="5" fillId="17" borderId="14" xfId="0" applyFont="1" applyFill="1" applyBorder="1" applyAlignment="1">
      <alignment vertical="top" wrapText="1"/>
    </xf>
    <xf numFmtId="0" fontId="5" fillId="17" borderId="15" xfId="0" applyFont="1" applyFill="1" applyBorder="1" applyAlignment="1">
      <alignment vertical="top" wrapText="1"/>
    </xf>
    <xf numFmtId="0" fontId="5" fillId="0" borderId="0" xfId="1" applyFont="1" applyFill="1" applyAlignment="1" applyProtection="1">
      <alignment vertical="center" wrapText="1"/>
    </xf>
    <xf numFmtId="0" fontId="5" fillId="0" borderId="0" xfId="1" applyFont="1" applyAlignment="1" applyProtection="1">
      <alignment vertical="center" wrapText="1"/>
    </xf>
    <xf numFmtId="44" fontId="9" fillId="12" borderId="1" xfId="1" applyNumberFormat="1" applyFont="1" applyFill="1" applyBorder="1" applyAlignment="1">
      <alignment horizontal="left" vertical="center" wrapText="1"/>
    </xf>
    <xf numFmtId="44" fontId="9" fillId="12" borderId="1" xfId="1" applyNumberFormat="1" applyFont="1" applyFill="1" applyBorder="1" applyAlignment="1">
      <alignment horizontal="center" vertical="center" wrapText="1"/>
    </xf>
    <xf numFmtId="166" fontId="9" fillId="0" borderId="1" xfId="1" applyNumberFormat="1" applyFont="1" applyFill="1" applyBorder="1" applyAlignment="1" applyProtection="1">
      <alignment horizontal="center" vertical="center" wrapText="1"/>
    </xf>
    <xf numFmtId="0" fontId="9" fillId="7" borderId="1" xfId="1" applyFont="1" applyFill="1" applyBorder="1" applyAlignment="1">
      <alignment horizontal="left" vertical="center" wrapText="1"/>
    </xf>
    <xf numFmtId="44" fontId="9" fillId="0" borderId="1" xfId="1" applyNumberFormat="1" applyFont="1" applyFill="1" applyBorder="1" applyAlignment="1" applyProtection="1">
      <alignment horizontal="center" vertical="center" wrapText="1"/>
    </xf>
    <xf numFmtId="0" fontId="9" fillId="4" borderId="6" xfId="1" applyFont="1" applyFill="1" applyBorder="1" applyAlignment="1" applyProtection="1">
      <alignment horizontal="center" vertical="center" wrapText="1"/>
      <protection locked="0"/>
    </xf>
    <xf numFmtId="44" fontId="9" fillId="12" borderId="1" xfId="1" applyNumberFormat="1" applyFont="1" applyFill="1" applyBorder="1" applyAlignment="1" applyProtection="1">
      <alignment horizontal="center" vertical="center" wrapText="1"/>
    </xf>
    <xf numFmtId="166" fontId="9" fillId="0" borderId="1" xfId="4" applyNumberFormat="1" applyFont="1" applyFill="1" applyBorder="1" applyAlignment="1" applyProtection="1">
      <alignment horizontal="center" vertical="center" wrapText="1"/>
    </xf>
    <xf numFmtId="0" fontId="10" fillId="3" borderId="1" xfId="4" applyFont="1" applyBorder="1" applyAlignment="1" applyProtection="1">
      <alignment horizontal="left" vertical="center" wrapText="1"/>
    </xf>
    <xf numFmtId="0" fontId="10" fillId="0" borderId="1" xfId="1" applyFont="1" applyBorder="1" applyAlignment="1" applyProtection="1">
      <alignment horizontal="center" vertical="center" wrapText="1"/>
    </xf>
    <xf numFmtId="44" fontId="10" fillId="0" borderId="1" xfId="1" applyNumberFormat="1" applyFont="1" applyBorder="1" applyAlignment="1" applyProtection="1">
      <alignment horizontal="center" vertical="center" wrapText="1"/>
    </xf>
    <xf numFmtId="44" fontId="10" fillId="12" borderId="1" xfId="4" applyNumberFormat="1" applyFont="1" applyFill="1" applyBorder="1" applyAlignment="1" applyProtection="1">
      <alignment horizontal="center" vertical="center" wrapText="1"/>
    </xf>
    <xf numFmtId="44" fontId="9" fillId="3" borderId="1" xfId="4" applyNumberFormat="1" applyFont="1" applyBorder="1" applyAlignment="1" applyProtection="1">
      <alignment horizontal="center" vertical="center" wrapText="1"/>
    </xf>
    <xf numFmtId="0" fontId="10" fillId="12" borderId="1" xfId="1" applyFont="1" applyFill="1" applyBorder="1" applyAlignment="1" applyProtection="1">
      <alignment horizontal="left" vertical="center" wrapText="1"/>
    </xf>
    <xf numFmtId="0" fontId="9" fillId="0" borderId="0" xfId="0" applyFont="1" applyAlignment="1" applyProtection="1">
      <alignment wrapText="1"/>
    </xf>
    <xf numFmtId="44" fontId="9" fillId="7" borderId="1" xfId="1" applyNumberFormat="1" applyFont="1" applyFill="1" applyBorder="1" applyAlignment="1" applyProtection="1">
      <alignment horizontal="right" vertical="top" wrapText="1"/>
      <protection locked="0"/>
    </xf>
    <xf numFmtId="44" fontId="9" fillId="12" borderId="1" xfId="1" applyNumberFormat="1" applyFont="1" applyFill="1" applyBorder="1" applyAlignment="1" applyProtection="1">
      <alignment horizontal="right" vertical="top" wrapText="1"/>
      <protection locked="0"/>
    </xf>
    <xf numFmtId="44" fontId="9" fillId="0" borderId="0" xfId="0" applyNumberFormat="1" applyFont="1" applyAlignment="1" applyProtection="1">
      <alignment wrapText="1"/>
    </xf>
    <xf numFmtId="1" fontId="9" fillId="0" borderId="1" xfId="1" applyNumberFormat="1" applyFont="1" applyBorder="1" applyAlignment="1" applyProtection="1">
      <alignment horizontal="center" wrapText="1"/>
    </xf>
    <xf numFmtId="0" fontId="9" fillId="0" borderId="1" xfId="0" applyFont="1" applyBorder="1" applyAlignment="1" applyProtection="1">
      <alignment wrapText="1"/>
    </xf>
    <xf numFmtId="44" fontId="9" fillId="4" borderId="1" xfId="4" applyNumberFormat="1" applyFont="1" applyFill="1" applyBorder="1" applyAlignment="1" applyProtection="1">
      <alignment horizontal="center" vertical="top" wrapText="1"/>
    </xf>
    <xf numFmtId="44" fontId="9" fillId="3" borderId="1" xfId="4" applyNumberFormat="1" applyFont="1" applyBorder="1" applyAlignment="1" applyProtection="1">
      <alignment horizontal="center" vertical="top" wrapText="1"/>
    </xf>
    <xf numFmtId="0" fontId="10" fillId="5" borderId="1" xfId="1" applyFont="1" applyFill="1" applyBorder="1" applyAlignment="1" applyProtection="1">
      <alignment vertical="top" wrapText="1"/>
    </xf>
    <xf numFmtId="0" fontId="5" fillId="5" borderId="1" xfId="1" applyFont="1" applyFill="1" applyBorder="1" applyAlignment="1" applyProtection="1">
      <alignment horizontal="center" vertical="top" wrapText="1"/>
    </xf>
    <xf numFmtId="0" fontId="5" fillId="5" borderId="1" xfId="1" applyFont="1" applyFill="1" applyBorder="1" applyAlignment="1" applyProtection="1">
      <alignment vertical="top" wrapText="1"/>
    </xf>
    <xf numFmtId="165" fontId="5" fillId="5" borderId="1" xfId="1" applyNumberFormat="1" applyFont="1" applyFill="1" applyBorder="1" applyAlignment="1" applyProtection="1">
      <alignment vertical="top" wrapText="1"/>
    </xf>
    <xf numFmtId="44" fontId="5" fillId="5" borderId="1" xfId="1" applyNumberFormat="1" applyFont="1" applyFill="1" applyBorder="1" applyAlignment="1" applyProtection="1">
      <alignment vertical="top" wrapText="1"/>
    </xf>
    <xf numFmtId="44" fontId="4" fillId="4"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top" wrapText="1"/>
    </xf>
    <xf numFmtId="0" fontId="4" fillId="0" borderId="3" xfId="1" applyFont="1" applyFill="1" applyBorder="1" applyAlignment="1" applyProtection="1">
      <alignment horizontal="center" vertical="top" wrapText="1"/>
    </xf>
    <xf numFmtId="0" fontId="4" fillId="0" borderId="4" xfId="1" applyFont="1" applyFill="1" applyBorder="1" applyAlignment="1" applyProtection="1">
      <alignment horizontal="center" vertical="top" wrapText="1"/>
    </xf>
    <xf numFmtId="0" fontId="4" fillId="0" borderId="1" xfId="1" applyFont="1" applyFill="1" applyBorder="1" applyAlignment="1" applyProtection="1">
      <alignment horizontal="center" vertical="center" wrapText="1"/>
    </xf>
    <xf numFmtId="0" fontId="14" fillId="0" borderId="0" xfId="1" applyFont="1" applyFill="1" applyAlignment="1" applyProtection="1">
      <alignment horizontal="center" vertical="center" wrapText="1"/>
    </xf>
    <xf numFmtId="0" fontId="4" fillId="0" borderId="0" xfId="1" applyNumberFormat="1" applyFont="1" applyFill="1" applyAlignment="1" applyProtection="1">
      <alignment horizontal="center" vertical="center" wrapText="1"/>
    </xf>
    <xf numFmtId="0" fontId="3" fillId="6" borderId="3" xfId="1" applyFont="1" applyFill="1" applyBorder="1" applyAlignment="1" applyProtection="1">
      <alignment horizontal="left" vertical="top" wrapText="1"/>
    </xf>
    <xf numFmtId="0" fontId="3" fillId="6" borderId="4" xfId="1" applyFont="1" applyFill="1" applyBorder="1" applyAlignment="1" applyProtection="1">
      <alignment horizontal="left" vertical="top" wrapText="1"/>
    </xf>
    <xf numFmtId="0" fontId="4" fillId="4" borderId="10" xfId="1" applyFont="1" applyFill="1" applyBorder="1" applyAlignment="1" applyProtection="1">
      <alignment horizontal="center" vertical="top" wrapText="1"/>
    </xf>
    <xf numFmtId="0" fontId="4" fillId="4" borderId="11" xfId="1" applyFont="1" applyFill="1" applyBorder="1" applyAlignment="1" applyProtection="1">
      <alignment horizontal="center" vertical="top" wrapText="1"/>
    </xf>
    <xf numFmtId="0" fontId="3" fillId="6" borderId="3" xfId="1" applyFont="1" applyFill="1" applyBorder="1" applyAlignment="1" applyProtection="1">
      <alignment horizontal="center" vertical="center" wrapText="1"/>
    </xf>
    <xf numFmtId="0" fontId="3" fillId="6" borderId="4" xfId="1" applyFont="1" applyFill="1" applyBorder="1" applyAlignment="1" applyProtection="1">
      <alignment horizontal="center" vertical="center" wrapText="1"/>
    </xf>
    <xf numFmtId="0" fontId="10" fillId="17" borderId="3" xfId="0" applyFont="1" applyFill="1" applyBorder="1" applyAlignment="1">
      <alignment horizontal="left" vertical="top" wrapText="1"/>
    </xf>
    <xf numFmtId="0" fontId="10" fillId="17" borderId="5" xfId="0" applyFont="1" applyFill="1" applyBorder="1" applyAlignment="1">
      <alignment horizontal="left" vertical="top" wrapText="1"/>
    </xf>
    <xf numFmtId="0" fontId="10" fillId="17" borderId="4" xfId="0" applyFont="1" applyFill="1" applyBorder="1" applyAlignment="1">
      <alignment horizontal="left" vertical="top" wrapText="1"/>
    </xf>
    <xf numFmtId="0" fontId="5" fillId="18" borderId="1" xfId="0" applyFont="1" applyFill="1" applyBorder="1" applyAlignment="1" applyProtection="1">
      <alignment horizontal="left" vertical="center" wrapText="1"/>
    </xf>
    <xf numFmtId="0" fontId="5" fillId="16" borderId="1" xfId="1" applyFont="1" applyFill="1" applyBorder="1" applyAlignment="1" applyProtection="1">
      <alignment horizontal="left" vertical="center" wrapText="1"/>
    </xf>
    <xf numFmtId="0" fontId="14" fillId="0" borderId="0" xfId="1" applyFont="1" applyFill="1" applyAlignment="1" applyProtection="1">
      <alignment horizontal="center" vertical="center"/>
    </xf>
    <xf numFmtId="0" fontId="10" fillId="0" borderId="3" xfId="1" applyFont="1" applyFill="1" applyBorder="1" applyAlignment="1" applyProtection="1">
      <alignment horizontal="left" wrapText="1"/>
    </xf>
    <xf numFmtId="0" fontId="10" fillId="0" borderId="5" xfId="1" applyFont="1" applyFill="1" applyBorder="1" applyAlignment="1" applyProtection="1">
      <alignment horizontal="left" wrapText="1"/>
    </xf>
    <xf numFmtId="0" fontId="10" fillId="0" borderId="4" xfId="1" applyFont="1" applyFill="1" applyBorder="1" applyAlignment="1" applyProtection="1">
      <alignment horizontal="left" wrapText="1"/>
    </xf>
    <xf numFmtId="165" fontId="10" fillId="6" borderId="1" xfId="1" applyNumberFormat="1" applyFont="1" applyFill="1" applyBorder="1" applyAlignment="1" applyProtection="1">
      <alignment horizontal="center" vertical="center" wrapText="1"/>
    </xf>
    <xf numFmtId="0" fontId="10" fillId="6" borderId="2"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8" fillId="0" borderId="1" xfId="1" applyFont="1" applyFill="1" applyBorder="1" applyAlignment="1" applyProtection="1">
      <alignment horizontal="left" vertical="top" wrapText="1"/>
    </xf>
    <xf numFmtId="0" fontId="8" fillId="6" borderId="2" xfId="1" applyFont="1" applyFill="1" applyBorder="1" applyAlignment="1" applyProtection="1">
      <alignment horizontal="center" vertical="center" wrapText="1"/>
    </xf>
    <xf numFmtId="0" fontId="8" fillId="6" borderId="6" xfId="1" applyFont="1" applyFill="1" applyBorder="1" applyAlignment="1" applyProtection="1">
      <alignment horizontal="center" vertical="center" wrapText="1"/>
    </xf>
    <xf numFmtId="0" fontId="5" fillId="18" borderId="16" xfId="0" applyFont="1" applyFill="1" applyBorder="1" applyAlignment="1" applyProtection="1">
      <alignment horizontal="left" vertical="center" wrapText="1"/>
    </xf>
    <xf numFmtId="0" fontId="5" fillId="18" borderId="0" xfId="0" applyFont="1" applyFill="1" applyBorder="1" applyAlignment="1" applyProtection="1">
      <alignment horizontal="left" vertical="center" wrapText="1"/>
    </xf>
    <xf numFmtId="0" fontId="5" fillId="18" borderId="17" xfId="0" applyFont="1" applyFill="1" applyBorder="1" applyAlignment="1" applyProtection="1">
      <alignment horizontal="left" vertical="center" wrapText="1"/>
    </xf>
    <xf numFmtId="0" fontId="5" fillId="16" borderId="18" xfId="1" applyFont="1" applyFill="1" applyBorder="1" applyAlignment="1" applyProtection="1">
      <alignment horizontal="left" vertical="center" wrapText="1"/>
    </xf>
    <xf numFmtId="0" fontId="5" fillId="16" borderId="19" xfId="1" applyFont="1" applyFill="1" applyBorder="1" applyAlignment="1" applyProtection="1">
      <alignment horizontal="left" vertical="center" wrapText="1"/>
    </xf>
    <xf numFmtId="0" fontId="5" fillId="16" borderId="20" xfId="1" applyFont="1" applyFill="1" applyBorder="1" applyAlignment="1" applyProtection="1">
      <alignment horizontal="left" vertical="center" wrapText="1"/>
    </xf>
    <xf numFmtId="0" fontId="8" fillId="6" borderId="3" xfId="1" applyFont="1" applyFill="1" applyBorder="1" applyAlignment="1" applyProtection="1">
      <alignment horizontal="left" vertical="center" wrapText="1"/>
    </xf>
    <xf numFmtId="0" fontId="8" fillId="6" borderId="4" xfId="1" applyFont="1" applyFill="1" applyBorder="1" applyAlignment="1" applyProtection="1">
      <alignment horizontal="left" vertical="center" wrapText="1"/>
    </xf>
    <xf numFmtId="0" fontId="8" fillId="6" borderId="1" xfId="1" applyFont="1" applyFill="1" applyBorder="1" applyAlignment="1" applyProtection="1">
      <alignment horizontal="left" vertical="center" wrapText="1"/>
    </xf>
    <xf numFmtId="0" fontId="8" fillId="6" borderId="1" xfId="1" applyFont="1" applyFill="1" applyBorder="1" applyAlignment="1" applyProtection="1">
      <alignment horizontal="center" vertical="center" wrapText="1"/>
    </xf>
    <xf numFmtId="0" fontId="14" fillId="0" borderId="0" xfId="1" applyFont="1" applyFill="1" applyAlignment="1" applyProtection="1">
      <alignment horizontal="left" vertical="center" wrapText="1"/>
    </xf>
  </cellXfs>
  <cellStyles count="6">
    <cellStyle name="%" xfId="1"/>
    <cellStyle name="Euro" xfId="2"/>
    <cellStyle name="Euro 2" xfId="5"/>
    <cellStyle name="Komma" xfId="3" builtinId="3"/>
    <cellStyle name="Ongeldig" xfId="4" builtinId="27"/>
    <cellStyle name="Standaard" xfId="0" builtinId="0"/>
  </cellStyles>
  <dxfs count="0"/>
  <tableStyles count="0" defaultTableStyle="TableStyleMedium2" defaultPivotStyle="PivotStyleLight16"/>
  <colors>
    <mruColors>
      <color rgb="FFFFC7CE"/>
      <color rgb="FFFFFF99"/>
      <color rgb="FFCCFFFF"/>
      <color rgb="FF9C0006"/>
      <color rgb="FF9966FF"/>
      <color rgb="FFFF0066"/>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X109"/>
  <sheetViews>
    <sheetView topLeftCell="A40" workbookViewId="0">
      <selection activeCell="A64" sqref="A64:XFD64"/>
    </sheetView>
  </sheetViews>
  <sheetFormatPr defaultColWidth="8.85546875" defaultRowHeight="13.5"/>
  <cols>
    <col min="1" max="1" width="5.140625" style="1" customWidth="1"/>
    <col min="2" max="2" width="49.42578125" style="94" bestFit="1" customWidth="1"/>
    <col min="3" max="3" width="18.28515625" style="29" customWidth="1"/>
    <col min="4" max="4" width="12.28515625" style="1" customWidth="1"/>
    <col min="5" max="5" width="12.42578125" style="27" customWidth="1"/>
    <col min="6" max="7" width="23.42578125" style="28" customWidth="1"/>
    <col min="8" max="8" width="21.85546875" style="28" bestFit="1" customWidth="1"/>
    <col min="9" max="9" width="63.85546875" style="29" customWidth="1"/>
    <col min="10" max="10" width="8.85546875" style="1"/>
    <col min="11" max="11" width="13" style="2" customWidth="1"/>
    <col min="12" max="256" width="8.85546875" style="1"/>
    <col min="257" max="257" width="5.140625" style="1" customWidth="1"/>
    <col min="258" max="258" width="49.42578125" style="1" bestFit="1" customWidth="1"/>
    <col min="259" max="259" width="18.28515625" style="1" customWidth="1"/>
    <col min="260" max="260" width="12.28515625" style="1" customWidth="1"/>
    <col min="261" max="261" width="12.42578125" style="1" customWidth="1"/>
    <col min="262" max="263" width="23.42578125" style="1" customWidth="1"/>
    <col min="264" max="264" width="21.85546875" style="1" bestFit="1" customWidth="1"/>
    <col min="265" max="265" width="63.85546875" style="1" customWidth="1"/>
    <col min="266" max="266" width="8.85546875" style="1"/>
    <col min="267" max="267" width="13" style="1" customWidth="1"/>
    <col min="268" max="512" width="8.85546875" style="1"/>
    <col min="513" max="513" width="5.140625" style="1" customWidth="1"/>
    <col min="514" max="514" width="49.42578125" style="1" bestFit="1" customWidth="1"/>
    <col min="515" max="515" width="18.28515625" style="1" customWidth="1"/>
    <col min="516" max="516" width="12.28515625" style="1" customWidth="1"/>
    <col min="517" max="517" width="12.42578125" style="1" customWidth="1"/>
    <col min="518" max="519" width="23.42578125" style="1" customWidth="1"/>
    <col min="520" max="520" width="21.85546875" style="1" bestFit="1" customWidth="1"/>
    <col min="521" max="521" width="63.85546875" style="1" customWidth="1"/>
    <col min="522" max="522" width="8.85546875" style="1"/>
    <col min="523" max="523" width="13" style="1" customWidth="1"/>
    <col min="524" max="768" width="8.85546875" style="1"/>
    <col min="769" max="769" width="5.140625" style="1" customWidth="1"/>
    <col min="770" max="770" width="49.42578125" style="1" bestFit="1" customWidth="1"/>
    <col min="771" max="771" width="18.28515625" style="1" customWidth="1"/>
    <col min="772" max="772" width="12.28515625" style="1" customWidth="1"/>
    <col min="773" max="773" width="12.42578125" style="1" customWidth="1"/>
    <col min="774" max="775" width="23.42578125" style="1" customWidth="1"/>
    <col min="776" max="776" width="21.85546875" style="1" bestFit="1" customWidth="1"/>
    <col min="777" max="777" width="63.85546875" style="1" customWidth="1"/>
    <col min="778" max="778" width="8.85546875" style="1"/>
    <col min="779" max="779" width="13" style="1" customWidth="1"/>
    <col min="780" max="1024" width="8.85546875" style="1"/>
    <col min="1025" max="1025" width="5.140625" style="1" customWidth="1"/>
    <col min="1026" max="1026" width="49.42578125" style="1" bestFit="1" customWidth="1"/>
    <col min="1027" max="1027" width="18.28515625" style="1" customWidth="1"/>
    <col min="1028" max="1028" width="12.28515625" style="1" customWidth="1"/>
    <col min="1029" max="1029" width="12.42578125" style="1" customWidth="1"/>
    <col min="1030" max="1031" width="23.42578125" style="1" customWidth="1"/>
    <col min="1032" max="1032" width="21.85546875" style="1" bestFit="1" customWidth="1"/>
    <col min="1033" max="1033" width="63.85546875" style="1" customWidth="1"/>
    <col min="1034" max="1034" width="8.85546875" style="1"/>
    <col min="1035" max="1035" width="13" style="1" customWidth="1"/>
    <col min="1036" max="1280" width="8.85546875" style="1"/>
    <col min="1281" max="1281" width="5.140625" style="1" customWidth="1"/>
    <col min="1282" max="1282" width="49.42578125" style="1" bestFit="1" customWidth="1"/>
    <col min="1283" max="1283" width="18.28515625" style="1" customWidth="1"/>
    <col min="1284" max="1284" width="12.28515625" style="1" customWidth="1"/>
    <col min="1285" max="1285" width="12.42578125" style="1" customWidth="1"/>
    <col min="1286" max="1287" width="23.42578125" style="1" customWidth="1"/>
    <col min="1288" max="1288" width="21.85546875" style="1" bestFit="1" customWidth="1"/>
    <col min="1289" max="1289" width="63.85546875" style="1" customWidth="1"/>
    <col min="1290" max="1290" width="8.85546875" style="1"/>
    <col min="1291" max="1291" width="13" style="1" customWidth="1"/>
    <col min="1292" max="1536" width="8.85546875" style="1"/>
    <col min="1537" max="1537" width="5.140625" style="1" customWidth="1"/>
    <col min="1538" max="1538" width="49.42578125" style="1" bestFit="1" customWidth="1"/>
    <col min="1539" max="1539" width="18.28515625" style="1" customWidth="1"/>
    <col min="1540" max="1540" width="12.28515625" style="1" customWidth="1"/>
    <col min="1541" max="1541" width="12.42578125" style="1" customWidth="1"/>
    <col min="1542" max="1543" width="23.42578125" style="1" customWidth="1"/>
    <col min="1544" max="1544" width="21.85546875" style="1" bestFit="1" customWidth="1"/>
    <col min="1545" max="1545" width="63.85546875" style="1" customWidth="1"/>
    <col min="1546" max="1546" width="8.85546875" style="1"/>
    <col min="1547" max="1547" width="13" style="1" customWidth="1"/>
    <col min="1548" max="1792" width="8.85546875" style="1"/>
    <col min="1793" max="1793" width="5.140625" style="1" customWidth="1"/>
    <col min="1794" max="1794" width="49.42578125" style="1" bestFit="1" customWidth="1"/>
    <col min="1795" max="1795" width="18.28515625" style="1" customWidth="1"/>
    <col min="1796" max="1796" width="12.28515625" style="1" customWidth="1"/>
    <col min="1797" max="1797" width="12.42578125" style="1" customWidth="1"/>
    <col min="1798" max="1799" width="23.42578125" style="1" customWidth="1"/>
    <col min="1800" max="1800" width="21.85546875" style="1" bestFit="1" customWidth="1"/>
    <col min="1801" max="1801" width="63.85546875" style="1" customWidth="1"/>
    <col min="1802" max="1802" width="8.85546875" style="1"/>
    <col min="1803" max="1803" width="13" style="1" customWidth="1"/>
    <col min="1804" max="2048" width="8.85546875" style="1"/>
    <col min="2049" max="2049" width="5.140625" style="1" customWidth="1"/>
    <col min="2050" max="2050" width="49.42578125" style="1" bestFit="1" customWidth="1"/>
    <col min="2051" max="2051" width="18.28515625" style="1" customWidth="1"/>
    <col min="2052" max="2052" width="12.28515625" style="1" customWidth="1"/>
    <col min="2053" max="2053" width="12.42578125" style="1" customWidth="1"/>
    <col min="2054" max="2055" width="23.42578125" style="1" customWidth="1"/>
    <col min="2056" max="2056" width="21.85546875" style="1" bestFit="1" customWidth="1"/>
    <col min="2057" max="2057" width="63.85546875" style="1" customWidth="1"/>
    <col min="2058" max="2058" width="8.85546875" style="1"/>
    <col min="2059" max="2059" width="13" style="1" customWidth="1"/>
    <col min="2060" max="2304" width="8.85546875" style="1"/>
    <col min="2305" max="2305" width="5.140625" style="1" customWidth="1"/>
    <col min="2306" max="2306" width="49.42578125" style="1" bestFit="1" customWidth="1"/>
    <col min="2307" max="2307" width="18.28515625" style="1" customWidth="1"/>
    <col min="2308" max="2308" width="12.28515625" style="1" customWidth="1"/>
    <col min="2309" max="2309" width="12.42578125" style="1" customWidth="1"/>
    <col min="2310" max="2311" width="23.42578125" style="1" customWidth="1"/>
    <col min="2312" max="2312" width="21.85546875" style="1" bestFit="1" customWidth="1"/>
    <col min="2313" max="2313" width="63.85546875" style="1" customWidth="1"/>
    <col min="2314" max="2314" width="8.85546875" style="1"/>
    <col min="2315" max="2315" width="13" style="1" customWidth="1"/>
    <col min="2316" max="2560" width="8.85546875" style="1"/>
    <col min="2561" max="2561" width="5.140625" style="1" customWidth="1"/>
    <col min="2562" max="2562" width="49.42578125" style="1" bestFit="1" customWidth="1"/>
    <col min="2563" max="2563" width="18.28515625" style="1" customWidth="1"/>
    <col min="2564" max="2564" width="12.28515625" style="1" customWidth="1"/>
    <col min="2565" max="2565" width="12.42578125" style="1" customWidth="1"/>
    <col min="2566" max="2567" width="23.42578125" style="1" customWidth="1"/>
    <col min="2568" max="2568" width="21.85546875" style="1" bestFit="1" customWidth="1"/>
    <col min="2569" max="2569" width="63.85546875" style="1" customWidth="1"/>
    <col min="2570" max="2570" width="8.85546875" style="1"/>
    <col min="2571" max="2571" width="13" style="1" customWidth="1"/>
    <col min="2572" max="2816" width="8.85546875" style="1"/>
    <col min="2817" max="2817" width="5.140625" style="1" customWidth="1"/>
    <col min="2818" max="2818" width="49.42578125" style="1" bestFit="1" customWidth="1"/>
    <col min="2819" max="2819" width="18.28515625" style="1" customWidth="1"/>
    <col min="2820" max="2820" width="12.28515625" style="1" customWidth="1"/>
    <col min="2821" max="2821" width="12.42578125" style="1" customWidth="1"/>
    <col min="2822" max="2823" width="23.42578125" style="1" customWidth="1"/>
    <col min="2824" max="2824" width="21.85546875" style="1" bestFit="1" customWidth="1"/>
    <col min="2825" max="2825" width="63.85546875" style="1" customWidth="1"/>
    <col min="2826" max="2826" width="8.85546875" style="1"/>
    <col min="2827" max="2827" width="13" style="1" customWidth="1"/>
    <col min="2828" max="3072" width="8.85546875" style="1"/>
    <col min="3073" max="3073" width="5.140625" style="1" customWidth="1"/>
    <col min="3074" max="3074" width="49.42578125" style="1" bestFit="1" customWidth="1"/>
    <col min="3075" max="3075" width="18.28515625" style="1" customWidth="1"/>
    <col min="3076" max="3076" width="12.28515625" style="1" customWidth="1"/>
    <col min="3077" max="3077" width="12.42578125" style="1" customWidth="1"/>
    <col min="3078" max="3079" width="23.42578125" style="1" customWidth="1"/>
    <col min="3080" max="3080" width="21.85546875" style="1" bestFit="1" customWidth="1"/>
    <col min="3081" max="3081" width="63.85546875" style="1" customWidth="1"/>
    <col min="3082" max="3082" width="8.85546875" style="1"/>
    <col min="3083" max="3083" width="13" style="1" customWidth="1"/>
    <col min="3084" max="3328" width="8.85546875" style="1"/>
    <col min="3329" max="3329" width="5.140625" style="1" customWidth="1"/>
    <col min="3330" max="3330" width="49.42578125" style="1" bestFit="1" customWidth="1"/>
    <col min="3331" max="3331" width="18.28515625" style="1" customWidth="1"/>
    <col min="3332" max="3332" width="12.28515625" style="1" customWidth="1"/>
    <col min="3333" max="3333" width="12.42578125" style="1" customWidth="1"/>
    <col min="3334" max="3335" width="23.42578125" style="1" customWidth="1"/>
    <col min="3336" max="3336" width="21.85546875" style="1" bestFit="1" customWidth="1"/>
    <col min="3337" max="3337" width="63.85546875" style="1" customWidth="1"/>
    <col min="3338" max="3338" width="8.85546875" style="1"/>
    <col min="3339" max="3339" width="13" style="1" customWidth="1"/>
    <col min="3340" max="3584" width="8.85546875" style="1"/>
    <col min="3585" max="3585" width="5.140625" style="1" customWidth="1"/>
    <col min="3586" max="3586" width="49.42578125" style="1" bestFit="1" customWidth="1"/>
    <col min="3587" max="3587" width="18.28515625" style="1" customWidth="1"/>
    <col min="3588" max="3588" width="12.28515625" style="1" customWidth="1"/>
    <col min="3589" max="3589" width="12.42578125" style="1" customWidth="1"/>
    <col min="3590" max="3591" width="23.42578125" style="1" customWidth="1"/>
    <col min="3592" max="3592" width="21.85546875" style="1" bestFit="1" customWidth="1"/>
    <col min="3593" max="3593" width="63.85546875" style="1" customWidth="1"/>
    <col min="3594" max="3594" width="8.85546875" style="1"/>
    <col min="3595" max="3595" width="13" style="1" customWidth="1"/>
    <col min="3596" max="3840" width="8.85546875" style="1"/>
    <col min="3841" max="3841" width="5.140625" style="1" customWidth="1"/>
    <col min="3842" max="3842" width="49.42578125" style="1" bestFit="1" customWidth="1"/>
    <col min="3843" max="3843" width="18.28515625" style="1" customWidth="1"/>
    <col min="3844" max="3844" width="12.28515625" style="1" customWidth="1"/>
    <col min="3845" max="3845" width="12.42578125" style="1" customWidth="1"/>
    <col min="3846" max="3847" width="23.42578125" style="1" customWidth="1"/>
    <col min="3848" max="3848" width="21.85546875" style="1" bestFit="1" customWidth="1"/>
    <col min="3849" max="3849" width="63.85546875" style="1" customWidth="1"/>
    <col min="3850" max="3850" width="8.85546875" style="1"/>
    <col min="3851" max="3851" width="13" style="1" customWidth="1"/>
    <col min="3852" max="4096" width="8.85546875" style="1"/>
    <col min="4097" max="4097" width="5.140625" style="1" customWidth="1"/>
    <col min="4098" max="4098" width="49.42578125" style="1" bestFit="1" customWidth="1"/>
    <col min="4099" max="4099" width="18.28515625" style="1" customWidth="1"/>
    <col min="4100" max="4100" width="12.28515625" style="1" customWidth="1"/>
    <col min="4101" max="4101" width="12.42578125" style="1" customWidth="1"/>
    <col min="4102" max="4103" width="23.42578125" style="1" customWidth="1"/>
    <col min="4104" max="4104" width="21.85546875" style="1" bestFit="1" customWidth="1"/>
    <col min="4105" max="4105" width="63.85546875" style="1" customWidth="1"/>
    <col min="4106" max="4106" width="8.85546875" style="1"/>
    <col min="4107" max="4107" width="13" style="1" customWidth="1"/>
    <col min="4108" max="4352" width="8.85546875" style="1"/>
    <col min="4353" max="4353" width="5.140625" style="1" customWidth="1"/>
    <col min="4354" max="4354" width="49.42578125" style="1" bestFit="1" customWidth="1"/>
    <col min="4355" max="4355" width="18.28515625" style="1" customWidth="1"/>
    <col min="4356" max="4356" width="12.28515625" style="1" customWidth="1"/>
    <col min="4357" max="4357" width="12.42578125" style="1" customWidth="1"/>
    <col min="4358" max="4359" width="23.42578125" style="1" customWidth="1"/>
    <col min="4360" max="4360" width="21.85546875" style="1" bestFit="1" customWidth="1"/>
    <col min="4361" max="4361" width="63.85546875" style="1" customWidth="1"/>
    <col min="4362" max="4362" width="8.85546875" style="1"/>
    <col min="4363" max="4363" width="13" style="1" customWidth="1"/>
    <col min="4364" max="4608" width="8.85546875" style="1"/>
    <col min="4609" max="4609" width="5.140625" style="1" customWidth="1"/>
    <col min="4610" max="4610" width="49.42578125" style="1" bestFit="1" customWidth="1"/>
    <col min="4611" max="4611" width="18.28515625" style="1" customWidth="1"/>
    <col min="4612" max="4612" width="12.28515625" style="1" customWidth="1"/>
    <col min="4613" max="4613" width="12.42578125" style="1" customWidth="1"/>
    <col min="4614" max="4615" width="23.42578125" style="1" customWidth="1"/>
    <col min="4616" max="4616" width="21.85546875" style="1" bestFit="1" customWidth="1"/>
    <col min="4617" max="4617" width="63.85546875" style="1" customWidth="1"/>
    <col min="4618" max="4618" width="8.85546875" style="1"/>
    <col min="4619" max="4619" width="13" style="1" customWidth="1"/>
    <col min="4620" max="4864" width="8.85546875" style="1"/>
    <col min="4865" max="4865" width="5.140625" style="1" customWidth="1"/>
    <col min="4866" max="4866" width="49.42578125" style="1" bestFit="1" customWidth="1"/>
    <col min="4867" max="4867" width="18.28515625" style="1" customWidth="1"/>
    <col min="4868" max="4868" width="12.28515625" style="1" customWidth="1"/>
    <col min="4869" max="4869" width="12.42578125" style="1" customWidth="1"/>
    <col min="4870" max="4871" width="23.42578125" style="1" customWidth="1"/>
    <col min="4872" max="4872" width="21.85546875" style="1" bestFit="1" customWidth="1"/>
    <col min="4873" max="4873" width="63.85546875" style="1" customWidth="1"/>
    <col min="4874" max="4874" width="8.85546875" style="1"/>
    <col min="4875" max="4875" width="13" style="1" customWidth="1"/>
    <col min="4876" max="5120" width="8.85546875" style="1"/>
    <col min="5121" max="5121" width="5.140625" style="1" customWidth="1"/>
    <col min="5122" max="5122" width="49.42578125" style="1" bestFit="1" customWidth="1"/>
    <col min="5123" max="5123" width="18.28515625" style="1" customWidth="1"/>
    <col min="5124" max="5124" width="12.28515625" style="1" customWidth="1"/>
    <col min="5125" max="5125" width="12.42578125" style="1" customWidth="1"/>
    <col min="5126" max="5127" width="23.42578125" style="1" customWidth="1"/>
    <col min="5128" max="5128" width="21.85546875" style="1" bestFit="1" customWidth="1"/>
    <col min="5129" max="5129" width="63.85546875" style="1" customWidth="1"/>
    <col min="5130" max="5130" width="8.85546875" style="1"/>
    <col min="5131" max="5131" width="13" style="1" customWidth="1"/>
    <col min="5132" max="5376" width="8.85546875" style="1"/>
    <col min="5377" max="5377" width="5.140625" style="1" customWidth="1"/>
    <col min="5378" max="5378" width="49.42578125" style="1" bestFit="1" customWidth="1"/>
    <col min="5379" max="5379" width="18.28515625" style="1" customWidth="1"/>
    <col min="5380" max="5380" width="12.28515625" style="1" customWidth="1"/>
    <col min="5381" max="5381" width="12.42578125" style="1" customWidth="1"/>
    <col min="5382" max="5383" width="23.42578125" style="1" customWidth="1"/>
    <col min="5384" max="5384" width="21.85546875" style="1" bestFit="1" customWidth="1"/>
    <col min="5385" max="5385" width="63.85546875" style="1" customWidth="1"/>
    <col min="5386" max="5386" width="8.85546875" style="1"/>
    <col min="5387" max="5387" width="13" style="1" customWidth="1"/>
    <col min="5388" max="5632" width="8.85546875" style="1"/>
    <col min="5633" max="5633" width="5.140625" style="1" customWidth="1"/>
    <col min="5634" max="5634" width="49.42578125" style="1" bestFit="1" customWidth="1"/>
    <col min="5635" max="5635" width="18.28515625" style="1" customWidth="1"/>
    <col min="5636" max="5636" width="12.28515625" style="1" customWidth="1"/>
    <col min="5637" max="5637" width="12.42578125" style="1" customWidth="1"/>
    <col min="5638" max="5639" width="23.42578125" style="1" customWidth="1"/>
    <col min="5640" max="5640" width="21.85546875" style="1" bestFit="1" customWidth="1"/>
    <col min="5641" max="5641" width="63.85546875" style="1" customWidth="1"/>
    <col min="5642" max="5642" width="8.85546875" style="1"/>
    <col min="5643" max="5643" width="13" style="1" customWidth="1"/>
    <col min="5644" max="5888" width="8.85546875" style="1"/>
    <col min="5889" max="5889" width="5.140625" style="1" customWidth="1"/>
    <col min="5890" max="5890" width="49.42578125" style="1" bestFit="1" customWidth="1"/>
    <col min="5891" max="5891" width="18.28515625" style="1" customWidth="1"/>
    <col min="5892" max="5892" width="12.28515625" style="1" customWidth="1"/>
    <col min="5893" max="5893" width="12.42578125" style="1" customWidth="1"/>
    <col min="5894" max="5895" width="23.42578125" style="1" customWidth="1"/>
    <col min="5896" max="5896" width="21.85546875" style="1" bestFit="1" customWidth="1"/>
    <col min="5897" max="5897" width="63.85546875" style="1" customWidth="1"/>
    <col min="5898" max="5898" width="8.85546875" style="1"/>
    <col min="5899" max="5899" width="13" style="1" customWidth="1"/>
    <col min="5900" max="6144" width="8.85546875" style="1"/>
    <col min="6145" max="6145" width="5.140625" style="1" customWidth="1"/>
    <col min="6146" max="6146" width="49.42578125" style="1" bestFit="1" customWidth="1"/>
    <col min="6147" max="6147" width="18.28515625" style="1" customWidth="1"/>
    <col min="6148" max="6148" width="12.28515625" style="1" customWidth="1"/>
    <col min="6149" max="6149" width="12.42578125" style="1" customWidth="1"/>
    <col min="6150" max="6151" width="23.42578125" style="1" customWidth="1"/>
    <col min="6152" max="6152" width="21.85546875" style="1" bestFit="1" customWidth="1"/>
    <col min="6153" max="6153" width="63.85546875" style="1" customWidth="1"/>
    <col min="6154" max="6154" width="8.85546875" style="1"/>
    <col min="6155" max="6155" width="13" style="1" customWidth="1"/>
    <col min="6156" max="6400" width="8.85546875" style="1"/>
    <col min="6401" max="6401" width="5.140625" style="1" customWidth="1"/>
    <col min="6402" max="6402" width="49.42578125" style="1" bestFit="1" customWidth="1"/>
    <col min="6403" max="6403" width="18.28515625" style="1" customWidth="1"/>
    <col min="6404" max="6404" width="12.28515625" style="1" customWidth="1"/>
    <col min="6405" max="6405" width="12.42578125" style="1" customWidth="1"/>
    <col min="6406" max="6407" width="23.42578125" style="1" customWidth="1"/>
    <col min="6408" max="6408" width="21.85546875" style="1" bestFit="1" customWidth="1"/>
    <col min="6409" max="6409" width="63.85546875" style="1" customWidth="1"/>
    <col min="6410" max="6410" width="8.85546875" style="1"/>
    <col min="6411" max="6411" width="13" style="1" customWidth="1"/>
    <col min="6412" max="6656" width="8.85546875" style="1"/>
    <col min="6657" max="6657" width="5.140625" style="1" customWidth="1"/>
    <col min="6658" max="6658" width="49.42578125" style="1" bestFit="1" customWidth="1"/>
    <col min="6659" max="6659" width="18.28515625" style="1" customWidth="1"/>
    <col min="6660" max="6660" width="12.28515625" style="1" customWidth="1"/>
    <col min="6661" max="6661" width="12.42578125" style="1" customWidth="1"/>
    <col min="6662" max="6663" width="23.42578125" style="1" customWidth="1"/>
    <col min="6664" max="6664" width="21.85546875" style="1" bestFit="1" customWidth="1"/>
    <col min="6665" max="6665" width="63.85546875" style="1" customWidth="1"/>
    <col min="6666" max="6666" width="8.85546875" style="1"/>
    <col min="6667" max="6667" width="13" style="1" customWidth="1"/>
    <col min="6668" max="6912" width="8.85546875" style="1"/>
    <col min="6913" max="6913" width="5.140625" style="1" customWidth="1"/>
    <col min="6914" max="6914" width="49.42578125" style="1" bestFit="1" customWidth="1"/>
    <col min="6915" max="6915" width="18.28515625" style="1" customWidth="1"/>
    <col min="6916" max="6916" width="12.28515625" style="1" customWidth="1"/>
    <col min="6917" max="6917" width="12.42578125" style="1" customWidth="1"/>
    <col min="6918" max="6919" width="23.42578125" style="1" customWidth="1"/>
    <col min="6920" max="6920" width="21.85546875" style="1" bestFit="1" customWidth="1"/>
    <col min="6921" max="6921" width="63.85546875" style="1" customWidth="1"/>
    <col min="6922" max="6922" width="8.85546875" style="1"/>
    <col min="6923" max="6923" width="13" style="1" customWidth="1"/>
    <col min="6924" max="7168" width="8.85546875" style="1"/>
    <col min="7169" max="7169" width="5.140625" style="1" customWidth="1"/>
    <col min="7170" max="7170" width="49.42578125" style="1" bestFit="1" customWidth="1"/>
    <col min="7171" max="7171" width="18.28515625" style="1" customWidth="1"/>
    <col min="7172" max="7172" width="12.28515625" style="1" customWidth="1"/>
    <col min="7173" max="7173" width="12.42578125" style="1" customWidth="1"/>
    <col min="7174" max="7175" width="23.42578125" style="1" customWidth="1"/>
    <col min="7176" max="7176" width="21.85546875" style="1" bestFit="1" customWidth="1"/>
    <col min="7177" max="7177" width="63.85546875" style="1" customWidth="1"/>
    <col min="7178" max="7178" width="8.85546875" style="1"/>
    <col min="7179" max="7179" width="13" style="1" customWidth="1"/>
    <col min="7180" max="7424" width="8.85546875" style="1"/>
    <col min="7425" max="7425" width="5.140625" style="1" customWidth="1"/>
    <col min="7426" max="7426" width="49.42578125" style="1" bestFit="1" customWidth="1"/>
    <col min="7427" max="7427" width="18.28515625" style="1" customWidth="1"/>
    <col min="7428" max="7428" width="12.28515625" style="1" customWidth="1"/>
    <col min="7429" max="7429" width="12.42578125" style="1" customWidth="1"/>
    <col min="7430" max="7431" width="23.42578125" style="1" customWidth="1"/>
    <col min="7432" max="7432" width="21.85546875" style="1" bestFit="1" customWidth="1"/>
    <col min="7433" max="7433" width="63.85546875" style="1" customWidth="1"/>
    <col min="7434" max="7434" width="8.85546875" style="1"/>
    <col min="7435" max="7435" width="13" style="1" customWidth="1"/>
    <col min="7436" max="7680" width="8.85546875" style="1"/>
    <col min="7681" max="7681" width="5.140625" style="1" customWidth="1"/>
    <col min="7682" max="7682" width="49.42578125" style="1" bestFit="1" customWidth="1"/>
    <col min="7683" max="7683" width="18.28515625" style="1" customWidth="1"/>
    <col min="7684" max="7684" width="12.28515625" style="1" customWidth="1"/>
    <col min="7685" max="7685" width="12.42578125" style="1" customWidth="1"/>
    <col min="7686" max="7687" width="23.42578125" style="1" customWidth="1"/>
    <col min="7688" max="7688" width="21.85546875" style="1" bestFit="1" customWidth="1"/>
    <col min="7689" max="7689" width="63.85546875" style="1" customWidth="1"/>
    <col min="7690" max="7690" width="8.85546875" style="1"/>
    <col min="7691" max="7691" width="13" style="1" customWidth="1"/>
    <col min="7692" max="7936" width="8.85546875" style="1"/>
    <col min="7937" max="7937" width="5.140625" style="1" customWidth="1"/>
    <col min="7938" max="7938" width="49.42578125" style="1" bestFit="1" customWidth="1"/>
    <col min="7939" max="7939" width="18.28515625" style="1" customWidth="1"/>
    <col min="7940" max="7940" width="12.28515625" style="1" customWidth="1"/>
    <col min="7941" max="7941" width="12.42578125" style="1" customWidth="1"/>
    <col min="7942" max="7943" width="23.42578125" style="1" customWidth="1"/>
    <col min="7944" max="7944" width="21.85546875" style="1" bestFit="1" customWidth="1"/>
    <col min="7945" max="7945" width="63.85546875" style="1" customWidth="1"/>
    <col min="7946" max="7946" width="8.85546875" style="1"/>
    <col min="7947" max="7947" width="13" style="1" customWidth="1"/>
    <col min="7948" max="8192" width="8.85546875" style="1"/>
    <col min="8193" max="8193" width="5.140625" style="1" customWidth="1"/>
    <col min="8194" max="8194" width="49.42578125" style="1" bestFit="1" customWidth="1"/>
    <col min="8195" max="8195" width="18.28515625" style="1" customWidth="1"/>
    <col min="8196" max="8196" width="12.28515625" style="1" customWidth="1"/>
    <col min="8197" max="8197" width="12.42578125" style="1" customWidth="1"/>
    <col min="8198" max="8199" width="23.42578125" style="1" customWidth="1"/>
    <col min="8200" max="8200" width="21.85546875" style="1" bestFit="1" customWidth="1"/>
    <col min="8201" max="8201" width="63.85546875" style="1" customWidth="1"/>
    <col min="8202" max="8202" width="8.85546875" style="1"/>
    <col min="8203" max="8203" width="13" style="1" customWidth="1"/>
    <col min="8204" max="8448" width="8.85546875" style="1"/>
    <col min="8449" max="8449" width="5.140625" style="1" customWidth="1"/>
    <col min="8450" max="8450" width="49.42578125" style="1" bestFit="1" customWidth="1"/>
    <col min="8451" max="8451" width="18.28515625" style="1" customWidth="1"/>
    <col min="8452" max="8452" width="12.28515625" style="1" customWidth="1"/>
    <col min="8453" max="8453" width="12.42578125" style="1" customWidth="1"/>
    <col min="8454" max="8455" width="23.42578125" style="1" customWidth="1"/>
    <col min="8456" max="8456" width="21.85546875" style="1" bestFit="1" customWidth="1"/>
    <col min="8457" max="8457" width="63.85546875" style="1" customWidth="1"/>
    <col min="8458" max="8458" width="8.85546875" style="1"/>
    <col min="8459" max="8459" width="13" style="1" customWidth="1"/>
    <col min="8460" max="8704" width="8.85546875" style="1"/>
    <col min="8705" max="8705" width="5.140625" style="1" customWidth="1"/>
    <col min="8706" max="8706" width="49.42578125" style="1" bestFit="1" customWidth="1"/>
    <col min="8707" max="8707" width="18.28515625" style="1" customWidth="1"/>
    <col min="8708" max="8708" width="12.28515625" style="1" customWidth="1"/>
    <col min="8709" max="8709" width="12.42578125" style="1" customWidth="1"/>
    <col min="8710" max="8711" width="23.42578125" style="1" customWidth="1"/>
    <col min="8712" max="8712" width="21.85546875" style="1" bestFit="1" customWidth="1"/>
    <col min="8713" max="8713" width="63.85546875" style="1" customWidth="1"/>
    <col min="8714" max="8714" width="8.85546875" style="1"/>
    <col min="8715" max="8715" width="13" style="1" customWidth="1"/>
    <col min="8716" max="8960" width="8.85546875" style="1"/>
    <col min="8961" max="8961" width="5.140625" style="1" customWidth="1"/>
    <col min="8962" max="8962" width="49.42578125" style="1" bestFit="1" customWidth="1"/>
    <col min="8963" max="8963" width="18.28515625" style="1" customWidth="1"/>
    <col min="8964" max="8964" width="12.28515625" style="1" customWidth="1"/>
    <col min="8965" max="8965" width="12.42578125" style="1" customWidth="1"/>
    <col min="8966" max="8967" width="23.42578125" style="1" customWidth="1"/>
    <col min="8968" max="8968" width="21.85546875" style="1" bestFit="1" customWidth="1"/>
    <col min="8969" max="8969" width="63.85546875" style="1" customWidth="1"/>
    <col min="8970" max="8970" width="8.85546875" style="1"/>
    <col min="8971" max="8971" width="13" style="1" customWidth="1"/>
    <col min="8972" max="9216" width="8.85546875" style="1"/>
    <col min="9217" max="9217" width="5.140625" style="1" customWidth="1"/>
    <col min="9218" max="9218" width="49.42578125" style="1" bestFit="1" customWidth="1"/>
    <col min="9219" max="9219" width="18.28515625" style="1" customWidth="1"/>
    <col min="9220" max="9220" width="12.28515625" style="1" customWidth="1"/>
    <col min="9221" max="9221" width="12.42578125" style="1" customWidth="1"/>
    <col min="9222" max="9223" width="23.42578125" style="1" customWidth="1"/>
    <col min="9224" max="9224" width="21.85546875" style="1" bestFit="1" customWidth="1"/>
    <col min="9225" max="9225" width="63.85546875" style="1" customWidth="1"/>
    <col min="9226" max="9226" width="8.85546875" style="1"/>
    <col min="9227" max="9227" width="13" style="1" customWidth="1"/>
    <col min="9228" max="9472" width="8.85546875" style="1"/>
    <col min="9473" max="9473" width="5.140625" style="1" customWidth="1"/>
    <col min="9474" max="9474" width="49.42578125" style="1" bestFit="1" customWidth="1"/>
    <col min="9475" max="9475" width="18.28515625" style="1" customWidth="1"/>
    <col min="9476" max="9476" width="12.28515625" style="1" customWidth="1"/>
    <col min="9477" max="9477" width="12.42578125" style="1" customWidth="1"/>
    <col min="9478" max="9479" width="23.42578125" style="1" customWidth="1"/>
    <col min="9480" max="9480" width="21.85546875" style="1" bestFit="1" customWidth="1"/>
    <col min="9481" max="9481" width="63.85546875" style="1" customWidth="1"/>
    <col min="9482" max="9482" width="8.85546875" style="1"/>
    <col min="9483" max="9483" width="13" style="1" customWidth="1"/>
    <col min="9484" max="9728" width="8.85546875" style="1"/>
    <col min="9729" max="9729" width="5.140625" style="1" customWidth="1"/>
    <col min="9730" max="9730" width="49.42578125" style="1" bestFit="1" customWidth="1"/>
    <col min="9731" max="9731" width="18.28515625" style="1" customWidth="1"/>
    <col min="9732" max="9732" width="12.28515625" style="1" customWidth="1"/>
    <col min="9733" max="9733" width="12.42578125" style="1" customWidth="1"/>
    <col min="9734" max="9735" width="23.42578125" style="1" customWidth="1"/>
    <col min="9736" max="9736" width="21.85546875" style="1" bestFit="1" customWidth="1"/>
    <col min="9737" max="9737" width="63.85546875" style="1" customWidth="1"/>
    <col min="9738" max="9738" width="8.85546875" style="1"/>
    <col min="9739" max="9739" width="13" style="1" customWidth="1"/>
    <col min="9740" max="9984" width="8.85546875" style="1"/>
    <col min="9985" max="9985" width="5.140625" style="1" customWidth="1"/>
    <col min="9986" max="9986" width="49.42578125" style="1" bestFit="1" customWidth="1"/>
    <col min="9987" max="9987" width="18.28515625" style="1" customWidth="1"/>
    <col min="9988" max="9988" width="12.28515625" style="1" customWidth="1"/>
    <col min="9989" max="9989" width="12.42578125" style="1" customWidth="1"/>
    <col min="9990" max="9991" width="23.42578125" style="1" customWidth="1"/>
    <col min="9992" max="9992" width="21.85546875" style="1" bestFit="1" customWidth="1"/>
    <col min="9993" max="9993" width="63.85546875" style="1" customWidth="1"/>
    <col min="9994" max="9994" width="8.85546875" style="1"/>
    <col min="9995" max="9995" width="13" style="1" customWidth="1"/>
    <col min="9996" max="10240" width="8.85546875" style="1"/>
    <col min="10241" max="10241" width="5.140625" style="1" customWidth="1"/>
    <col min="10242" max="10242" width="49.42578125" style="1" bestFit="1" customWidth="1"/>
    <col min="10243" max="10243" width="18.28515625" style="1" customWidth="1"/>
    <col min="10244" max="10244" width="12.28515625" style="1" customWidth="1"/>
    <col min="10245" max="10245" width="12.42578125" style="1" customWidth="1"/>
    <col min="10246" max="10247" width="23.42578125" style="1" customWidth="1"/>
    <col min="10248" max="10248" width="21.85546875" style="1" bestFit="1" customWidth="1"/>
    <col min="10249" max="10249" width="63.85546875" style="1" customWidth="1"/>
    <col min="10250" max="10250" width="8.85546875" style="1"/>
    <col min="10251" max="10251" width="13" style="1" customWidth="1"/>
    <col min="10252" max="10496" width="8.85546875" style="1"/>
    <col min="10497" max="10497" width="5.140625" style="1" customWidth="1"/>
    <col min="10498" max="10498" width="49.42578125" style="1" bestFit="1" customWidth="1"/>
    <col min="10499" max="10499" width="18.28515625" style="1" customWidth="1"/>
    <col min="10500" max="10500" width="12.28515625" style="1" customWidth="1"/>
    <col min="10501" max="10501" width="12.42578125" style="1" customWidth="1"/>
    <col min="10502" max="10503" width="23.42578125" style="1" customWidth="1"/>
    <col min="10504" max="10504" width="21.85546875" style="1" bestFit="1" customWidth="1"/>
    <col min="10505" max="10505" width="63.85546875" style="1" customWidth="1"/>
    <col min="10506" max="10506" width="8.85546875" style="1"/>
    <col min="10507" max="10507" width="13" style="1" customWidth="1"/>
    <col min="10508" max="10752" width="8.85546875" style="1"/>
    <col min="10753" max="10753" width="5.140625" style="1" customWidth="1"/>
    <col min="10754" max="10754" width="49.42578125" style="1" bestFit="1" customWidth="1"/>
    <col min="10755" max="10755" width="18.28515625" style="1" customWidth="1"/>
    <col min="10756" max="10756" width="12.28515625" style="1" customWidth="1"/>
    <col min="10757" max="10757" width="12.42578125" style="1" customWidth="1"/>
    <col min="10758" max="10759" width="23.42578125" style="1" customWidth="1"/>
    <col min="10760" max="10760" width="21.85546875" style="1" bestFit="1" customWidth="1"/>
    <col min="10761" max="10761" width="63.85546875" style="1" customWidth="1"/>
    <col min="10762" max="10762" width="8.85546875" style="1"/>
    <col min="10763" max="10763" width="13" style="1" customWidth="1"/>
    <col min="10764" max="11008" width="8.85546875" style="1"/>
    <col min="11009" max="11009" width="5.140625" style="1" customWidth="1"/>
    <col min="11010" max="11010" width="49.42578125" style="1" bestFit="1" customWidth="1"/>
    <col min="11011" max="11011" width="18.28515625" style="1" customWidth="1"/>
    <col min="11012" max="11012" width="12.28515625" style="1" customWidth="1"/>
    <col min="11013" max="11013" width="12.42578125" style="1" customWidth="1"/>
    <col min="11014" max="11015" width="23.42578125" style="1" customWidth="1"/>
    <col min="11016" max="11016" width="21.85546875" style="1" bestFit="1" customWidth="1"/>
    <col min="11017" max="11017" width="63.85546875" style="1" customWidth="1"/>
    <col min="11018" max="11018" width="8.85546875" style="1"/>
    <col min="11019" max="11019" width="13" style="1" customWidth="1"/>
    <col min="11020" max="11264" width="8.85546875" style="1"/>
    <col min="11265" max="11265" width="5.140625" style="1" customWidth="1"/>
    <col min="11266" max="11266" width="49.42578125" style="1" bestFit="1" customWidth="1"/>
    <col min="11267" max="11267" width="18.28515625" style="1" customWidth="1"/>
    <col min="11268" max="11268" width="12.28515625" style="1" customWidth="1"/>
    <col min="11269" max="11269" width="12.42578125" style="1" customWidth="1"/>
    <col min="11270" max="11271" width="23.42578125" style="1" customWidth="1"/>
    <col min="11272" max="11272" width="21.85546875" style="1" bestFit="1" customWidth="1"/>
    <col min="11273" max="11273" width="63.85546875" style="1" customWidth="1"/>
    <col min="11274" max="11274" width="8.85546875" style="1"/>
    <col min="11275" max="11275" width="13" style="1" customWidth="1"/>
    <col min="11276" max="11520" width="8.85546875" style="1"/>
    <col min="11521" max="11521" width="5.140625" style="1" customWidth="1"/>
    <col min="11522" max="11522" width="49.42578125" style="1" bestFit="1" customWidth="1"/>
    <col min="11523" max="11523" width="18.28515625" style="1" customWidth="1"/>
    <col min="11524" max="11524" width="12.28515625" style="1" customWidth="1"/>
    <col min="11525" max="11525" width="12.42578125" style="1" customWidth="1"/>
    <col min="11526" max="11527" width="23.42578125" style="1" customWidth="1"/>
    <col min="11528" max="11528" width="21.85546875" style="1" bestFit="1" customWidth="1"/>
    <col min="11529" max="11529" width="63.85546875" style="1" customWidth="1"/>
    <col min="11530" max="11530" width="8.85546875" style="1"/>
    <col min="11531" max="11531" width="13" style="1" customWidth="1"/>
    <col min="11532" max="11776" width="8.85546875" style="1"/>
    <col min="11777" max="11777" width="5.140625" style="1" customWidth="1"/>
    <col min="11778" max="11778" width="49.42578125" style="1" bestFit="1" customWidth="1"/>
    <col min="11779" max="11779" width="18.28515625" style="1" customWidth="1"/>
    <col min="11780" max="11780" width="12.28515625" style="1" customWidth="1"/>
    <col min="11781" max="11781" width="12.42578125" style="1" customWidth="1"/>
    <col min="11782" max="11783" width="23.42578125" style="1" customWidth="1"/>
    <col min="11784" max="11784" width="21.85546875" style="1" bestFit="1" customWidth="1"/>
    <col min="11785" max="11785" width="63.85546875" style="1" customWidth="1"/>
    <col min="11786" max="11786" width="8.85546875" style="1"/>
    <col min="11787" max="11787" width="13" style="1" customWidth="1"/>
    <col min="11788" max="12032" width="8.85546875" style="1"/>
    <col min="12033" max="12033" width="5.140625" style="1" customWidth="1"/>
    <col min="12034" max="12034" width="49.42578125" style="1" bestFit="1" customWidth="1"/>
    <col min="12035" max="12035" width="18.28515625" style="1" customWidth="1"/>
    <col min="12036" max="12036" width="12.28515625" style="1" customWidth="1"/>
    <col min="12037" max="12037" width="12.42578125" style="1" customWidth="1"/>
    <col min="12038" max="12039" width="23.42578125" style="1" customWidth="1"/>
    <col min="12040" max="12040" width="21.85546875" style="1" bestFit="1" customWidth="1"/>
    <col min="12041" max="12041" width="63.85546875" style="1" customWidth="1"/>
    <col min="12042" max="12042" width="8.85546875" style="1"/>
    <col min="12043" max="12043" width="13" style="1" customWidth="1"/>
    <col min="12044" max="12288" width="8.85546875" style="1"/>
    <col min="12289" max="12289" width="5.140625" style="1" customWidth="1"/>
    <col min="12290" max="12290" width="49.42578125" style="1" bestFit="1" customWidth="1"/>
    <col min="12291" max="12291" width="18.28515625" style="1" customWidth="1"/>
    <col min="12292" max="12292" width="12.28515625" style="1" customWidth="1"/>
    <col min="12293" max="12293" width="12.42578125" style="1" customWidth="1"/>
    <col min="12294" max="12295" width="23.42578125" style="1" customWidth="1"/>
    <col min="12296" max="12296" width="21.85546875" style="1" bestFit="1" customWidth="1"/>
    <col min="12297" max="12297" width="63.85546875" style="1" customWidth="1"/>
    <col min="12298" max="12298" width="8.85546875" style="1"/>
    <col min="12299" max="12299" width="13" style="1" customWidth="1"/>
    <col min="12300" max="12544" width="8.85546875" style="1"/>
    <col min="12545" max="12545" width="5.140625" style="1" customWidth="1"/>
    <col min="12546" max="12546" width="49.42578125" style="1" bestFit="1" customWidth="1"/>
    <col min="12547" max="12547" width="18.28515625" style="1" customWidth="1"/>
    <col min="12548" max="12548" width="12.28515625" style="1" customWidth="1"/>
    <col min="12549" max="12549" width="12.42578125" style="1" customWidth="1"/>
    <col min="12550" max="12551" width="23.42578125" style="1" customWidth="1"/>
    <col min="12552" max="12552" width="21.85546875" style="1" bestFit="1" customWidth="1"/>
    <col min="12553" max="12553" width="63.85546875" style="1" customWidth="1"/>
    <col min="12554" max="12554" width="8.85546875" style="1"/>
    <col min="12555" max="12555" width="13" style="1" customWidth="1"/>
    <col min="12556" max="12800" width="8.85546875" style="1"/>
    <col min="12801" max="12801" width="5.140625" style="1" customWidth="1"/>
    <col min="12802" max="12802" width="49.42578125" style="1" bestFit="1" customWidth="1"/>
    <col min="12803" max="12803" width="18.28515625" style="1" customWidth="1"/>
    <col min="12804" max="12804" width="12.28515625" style="1" customWidth="1"/>
    <col min="12805" max="12805" width="12.42578125" style="1" customWidth="1"/>
    <col min="12806" max="12807" width="23.42578125" style="1" customWidth="1"/>
    <col min="12808" max="12808" width="21.85546875" style="1" bestFit="1" customWidth="1"/>
    <col min="12809" max="12809" width="63.85546875" style="1" customWidth="1"/>
    <col min="12810" max="12810" width="8.85546875" style="1"/>
    <col min="12811" max="12811" width="13" style="1" customWidth="1"/>
    <col min="12812" max="13056" width="8.85546875" style="1"/>
    <col min="13057" max="13057" width="5.140625" style="1" customWidth="1"/>
    <col min="13058" max="13058" width="49.42578125" style="1" bestFit="1" customWidth="1"/>
    <col min="13059" max="13059" width="18.28515625" style="1" customWidth="1"/>
    <col min="13060" max="13060" width="12.28515625" style="1" customWidth="1"/>
    <col min="13061" max="13061" width="12.42578125" style="1" customWidth="1"/>
    <col min="13062" max="13063" width="23.42578125" style="1" customWidth="1"/>
    <col min="13064" max="13064" width="21.85546875" style="1" bestFit="1" customWidth="1"/>
    <col min="13065" max="13065" width="63.85546875" style="1" customWidth="1"/>
    <col min="13066" max="13066" width="8.85546875" style="1"/>
    <col min="13067" max="13067" width="13" style="1" customWidth="1"/>
    <col min="13068" max="13312" width="8.85546875" style="1"/>
    <col min="13313" max="13313" width="5.140625" style="1" customWidth="1"/>
    <col min="13314" max="13314" width="49.42578125" style="1" bestFit="1" customWidth="1"/>
    <col min="13315" max="13315" width="18.28515625" style="1" customWidth="1"/>
    <col min="13316" max="13316" width="12.28515625" style="1" customWidth="1"/>
    <col min="13317" max="13317" width="12.42578125" style="1" customWidth="1"/>
    <col min="13318" max="13319" width="23.42578125" style="1" customWidth="1"/>
    <col min="13320" max="13320" width="21.85546875" style="1" bestFit="1" customWidth="1"/>
    <col min="13321" max="13321" width="63.85546875" style="1" customWidth="1"/>
    <col min="13322" max="13322" width="8.85546875" style="1"/>
    <col min="13323" max="13323" width="13" style="1" customWidth="1"/>
    <col min="13324" max="13568" width="8.85546875" style="1"/>
    <col min="13569" max="13569" width="5.140625" style="1" customWidth="1"/>
    <col min="13570" max="13570" width="49.42578125" style="1" bestFit="1" customWidth="1"/>
    <col min="13571" max="13571" width="18.28515625" style="1" customWidth="1"/>
    <col min="13572" max="13572" width="12.28515625" style="1" customWidth="1"/>
    <col min="13573" max="13573" width="12.42578125" style="1" customWidth="1"/>
    <col min="13574" max="13575" width="23.42578125" style="1" customWidth="1"/>
    <col min="13576" max="13576" width="21.85546875" style="1" bestFit="1" customWidth="1"/>
    <col min="13577" max="13577" width="63.85546875" style="1" customWidth="1"/>
    <col min="13578" max="13578" width="8.85546875" style="1"/>
    <col min="13579" max="13579" width="13" style="1" customWidth="1"/>
    <col min="13580" max="13824" width="8.85546875" style="1"/>
    <col min="13825" max="13825" width="5.140625" style="1" customWidth="1"/>
    <col min="13826" max="13826" width="49.42578125" style="1" bestFit="1" customWidth="1"/>
    <col min="13827" max="13827" width="18.28515625" style="1" customWidth="1"/>
    <col min="13828" max="13828" width="12.28515625" style="1" customWidth="1"/>
    <col min="13829" max="13829" width="12.42578125" style="1" customWidth="1"/>
    <col min="13830" max="13831" width="23.42578125" style="1" customWidth="1"/>
    <col min="13832" max="13832" width="21.85546875" style="1" bestFit="1" customWidth="1"/>
    <col min="13833" max="13833" width="63.85546875" style="1" customWidth="1"/>
    <col min="13834" max="13834" width="8.85546875" style="1"/>
    <col min="13835" max="13835" width="13" style="1" customWidth="1"/>
    <col min="13836" max="14080" width="8.85546875" style="1"/>
    <col min="14081" max="14081" width="5.140625" style="1" customWidth="1"/>
    <col min="14082" max="14082" width="49.42578125" style="1" bestFit="1" customWidth="1"/>
    <col min="14083" max="14083" width="18.28515625" style="1" customWidth="1"/>
    <col min="14084" max="14084" width="12.28515625" style="1" customWidth="1"/>
    <col min="14085" max="14085" width="12.42578125" style="1" customWidth="1"/>
    <col min="14086" max="14087" width="23.42578125" style="1" customWidth="1"/>
    <col min="14088" max="14088" width="21.85546875" style="1" bestFit="1" customWidth="1"/>
    <col min="14089" max="14089" width="63.85546875" style="1" customWidth="1"/>
    <col min="14090" max="14090" width="8.85546875" style="1"/>
    <col min="14091" max="14091" width="13" style="1" customWidth="1"/>
    <col min="14092" max="14336" width="8.85546875" style="1"/>
    <col min="14337" max="14337" width="5.140625" style="1" customWidth="1"/>
    <col min="14338" max="14338" width="49.42578125" style="1" bestFit="1" customWidth="1"/>
    <col min="14339" max="14339" width="18.28515625" style="1" customWidth="1"/>
    <col min="14340" max="14340" width="12.28515625" style="1" customWidth="1"/>
    <col min="14341" max="14341" width="12.42578125" style="1" customWidth="1"/>
    <col min="14342" max="14343" width="23.42578125" style="1" customWidth="1"/>
    <col min="14344" max="14344" width="21.85546875" style="1" bestFit="1" customWidth="1"/>
    <col min="14345" max="14345" width="63.85546875" style="1" customWidth="1"/>
    <col min="14346" max="14346" width="8.85546875" style="1"/>
    <col min="14347" max="14347" width="13" style="1" customWidth="1"/>
    <col min="14348" max="14592" width="8.85546875" style="1"/>
    <col min="14593" max="14593" width="5.140625" style="1" customWidth="1"/>
    <col min="14594" max="14594" width="49.42578125" style="1" bestFit="1" customWidth="1"/>
    <col min="14595" max="14595" width="18.28515625" style="1" customWidth="1"/>
    <col min="14596" max="14596" width="12.28515625" style="1" customWidth="1"/>
    <col min="14597" max="14597" width="12.42578125" style="1" customWidth="1"/>
    <col min="14598" max="14599" width="23.42578125" style="1" customWidth="1"/>
    <col min="14600" max="14600" width="21.85546875" style="1" bestFit="1" customWidth="1"/>
    <col min="14601" max="14601" width="63.85546875" style="1" customWidth="1"/>
    <col min="14602" max="14602" width="8.85546875" style="1"/>
    <col min="14603" max="14603" width="13" style="1" customWidth="1"/>
    <col min="14604" max="14848" width="8.85546875" style="1"/>
    <col min="14849" max="14849" width="5.140625" style="1" customWidth="1"/>
    <col min="14850" max="14850" width="49.42578125" style="1" bestFit="1" customWidth="1"/>
    <col min="14851" max="14851" width="18.28515625" style="1" customWidth="1"/>
    <col min="14852" max="14852" width="12.28515625" style="1" customWidth="1"/>
    <col min="14853" max="14853" width="12.42578125" style="1" customWidth="1"/>
    <col min="14854" max="14855" width="23.42578125" style="1" customWidth="1"/>
    <col min="14856" max="14856" width="21.85546875" style="1" bestFit="1" customWidth="1"/>
    <col min="14857" max="14857" width="63.85546875" style="1" customWidth="1"/>
    <col min="14858" max="14858" width="8.85546875" style="1"/>
    <col min="14859" max="14859" width="13" style="1" customWidth="1"/>
    <col min="14860" max="15104" width="8.85546875" style="1"/>
    <col min="15105" max="15105" width="5.140625" style="1" customWidth="1"/>
    <col min="15106" max="15106" width="49.42578125" style="1" bestFit="1" customWidth="1"/>
    <col min="15107" max="15107" width="18.28515625" style="1" customWidth="1"/>
    <col min="15108" max="15108" width="12.28515625" style="1" customWidth="1"/>
    <col min="15109" max="15109" width="12.42578125" style="1" customWidth="1"/>
    <col min="15110" max="15111" width="23.42578125" style="1" customWidth="1"/>
    <col min="15112" max="15112" width="21.85546875" style="1" bestFit="1" customWidth="1"/>
    <col min="15113" max="15113" width="63.85546875" style="1" customWidth="1"/>
    <col min="15114" max="15114" width="8.85546875" style="1"/>
    <col min="15115" max="15115" width="13" style="1" customWidth="1"/>
    <col min="15116" max="15360" width="8.85546875" style="1"/>
    <col min="15361" max="15361" width="5.140625" style="1" customWidth="1"/>
    <col min="15362" max="15362" width="49.42578125" style="1" bestFit="1" customWidth="1"/>
    <col min="15363" max="15363" width="18.28515625" style="1" customWidth="1"/>
    <col min="15364" max="15364" width="12.28515625" style="1" customWidth="1"/>
    <col min="15365" max="15365" width="12.42578125" style="1" customWidth="1"/>
    <col min="15366" max="15367" width="23.42578125" style="1" customWidth="1"/>
    <col min="15368" max="15368" width="21.85546875" style="1" bestFit="1" customWidth="1"/>
    <col min="15369" max="15369" width="63.85546875" style="1" customWidth="1"/>
    <col min="15370" max="15370" width="8.85546875" style="1"/>
    <col min="15371" max="15371" width="13" style="1" customWidth="1"/>
    <col min="15372" max="15616" width="8.85546875" style="1"/>
    <col min="15617" max="15617" width="5.140625" style="1" customWidth="1"/>
    <col min="15618" max="15618" width="49.42578125" style="1" bestFit="1" customWidth="1"/>
    <col min="15619" max="15619" width="18.28515625" style="1" customWidth="1"/>
    <col min="15620" max="15620" width="12.28515625" style="1" customWidth="1"/>
    <col min="15621" max="15621" width="12.42578125" style="1" customWidth="1"/>
    <col min="15622" max="15623" width="23.42578125" style="1" customWidth="1"/>
    <col min="15624" max="15624" width="21.85546875" style="1" bestFit="1" customWidth="1"/>
    <col min="15625" max="15625" width="63.85546875" style="1" customWidth="1"/>
    <col min="15626" max="15626" width="8.85546875" style="1"/>
    <col min="15627" max="15627" width="13" style="1" customWidth="1"/>
    <col min="15628" max="15872" width="8.85546875" style="1"/>
    <col min="15873" max="15873" width="5.140625" style="1" customWidth="1"/>
    <col min="15874" max="15874" width="49.42578125" style="1" bestFit="1" customWidth="1"/>
    <col min="15875" max="15875" width="18.28515625" style="1" customWidth="1"/>
    <col min="15876" max="15876" width="12.28515625" style="1" customWidth="1"/>
    <col min="15877" max="15877" width="12.42578125" style="1" customWidth="1"/>
    <col min="15878" max="15879" width="23.42578125" style="1" customWidth="1"/>
    <col min="15880" max="15880" width="21.85546875" style="1" bestFit="1" customWidth="1"/>
    <col min="15881" max="15881" width="63.85546875" style="1" customWidth="1"/>
    <col min="15882" max="15882" width="8.85546875" style="1"/>
    <col min="15883" max="15883" width="13" style="1" customWidth="1"/>
    <col min="15884" max="16128" width="8.85546875" style="1"/>
    <col min="16129" max="16129" width="5.140625" style="1" customWidth="1"/>
    <col min="16130" max="16130" width="49.42578125" style="1" bestFit="1" customWidth="1"/>
    <col min="16131" max="16131" width="18.28515625" style="1" customWidth="1"/>
    <col min="16132" max="16132" width="12.28515625" style="1" customWidth="1"/>
    <col min="16133" max="16133" width="12.42578125" style="1" customWidth="1"/>
    <col min="16134" max="16135" width="23.42578125" style="1" customWidth="1"/>
    <col min="16136" max="16136" width="21.85546875" style="1" bestFit="1" customWidth="1"/>
    <col min="16137" max="16137" width="63.85546875" style="1" customWidth="1"/>
    <col min="16138" max="16138" width="8.85546875" style="1"/>
    <col min="16139" max="16139" width="13" style="1" customWidth="1"/>
    <col min="16140" max="16384" width="8.85546875" style="1"/>
  </cols>
  <sheetData>
    <row r="1" spans="1:258" s="221" customFormat="1" ht="27" customHeight="1">
      <c r="B1" s="241" t="s">
        <v>148</v>
      </c>
      <c r="C1" s="300" t="s">
        <v>147</v>
      </c>
      <c r="D1" s="300"/>
      <c r="E1" s="300"/>
      <c r="F1" s="300"/>
      <c r="G1" s="300"/>
      <c r="H1" s="220" t="s">
        <v>139</v>
      </c>
      <c r="I1" s="220" t="s">
        <v>143</v>
      </c>
      <c r="J1" s="220"/>
      <c r="K1" s="220"/>
      <c r="L1" s="220"/>
    </row>
    <row r="2" spans="1:258">
      <c r="E2" s="301"/>
      <c r="F2" s="301"/>
      <c r="G2" s="230"/>
      <c r="K2" s="1"/>
    </row>
    <row r="3" spans="1:258" ht="27.75" customHeight="1">
      <c r="A3" s="242"/>
      <c r="B3" s="308" t="s">
        <v>149</v>
      </c>
      <c r="C3" s="309"/>
      <c r="D3" s="309"/>
      <c r="E3" s="309"/>
      <c r="F3" s="309"/>
      <c r="G3" s="309"/>
      <c r="H3" s="309"/>
      <c r="I3" s="310"/>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c r="HV3" s="243"/>
      <c r="HW3" s="243"/>
      <c r="HX3" s="243"/>
      <c r="HY3" s="243"/>
      <c r="HZ3" s="243"/>
      <c r="IA3" s="243"/>
      <c r="IB3" s="243"/>
      <c r="IC3" s="243"/>
      <c r="ID3" s="243"/>
      <c r="IE3" s="243"/>
      <c r="IF3" s="243"/>
      <c r="IG3" s="243"/>
      <c r="IH3" s="243"/>
      <c r="II3" s="243"/>
      <c r="IJ3" s="243"/>
      <c r="IK3" s="243"/>
      <c r="IL3" s="243"/>
      <c r="IM3" s="243"/>
      <c r="IN3" s="243"/>
      <c r="IO3" s="243"/>
      <c r="IP3" s="243"/>
      <c r="IQ3" s="243"/>
      <c r="IR3" s="243"/>
      <c r="IS3" s="243"/>
      <c r="IT3" s="243"/>
      <c r="IU3" s="243"/>
      <c r="IV3" s="243"/>
      <c r="IW3" s="243"/>
      <c r="IX3" s="243"/>
    </row>
    <row r="4" spans="1:258" ht="85.5" customHeight="1">
      <c r="A4" s="242"/>
      <c r="B4" s="311" t="s">
        <v>150</v>
      </c>
      <c r="C4" s="311"/>
      <c r="D4" s="311"/>
      <c r="E4" s="311"/>
      <c r="F4" s="311"/>
      <c r="G4" s="311"/>
      <c r="H4" s="311"/>
      <c r="I4" s="311"/>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4"/>
      <c r="FC4" s="244"/>
      <c r="FD4" s="244"/>
      <c r="FE4" s="244"/>
      <c r="FF4" s="244"/>
      <c r="FG4" s="244"/>
      <c r="FH4" s="244"/>
      <c r="FI4" s="244"/>
      <c r="FJ4" s="244"/>
      <c r="FK4" s="244"/>
      <c r="FL4" s="244"/>
      <c r="FM4" s="244"/>
      <c r="FN4" s="244"/>
      <c r="FO4" s="244"/>
      <c r="FP4" s="244"/>
      <c r="FQ4" s="244"/>
      <c r="FR4" s="244"/>
      <c r="FS4" s="244"/>
      <c r="FT4" s="244"/>
      <c r="FU4" s="244"/>
      <c r="FV4" s="244"/>
      <c r="FW4" s="244"/>
      <c r="FX4" s="244"/>
      <c r="FY4" s="244"/>
      <c r="FZ4" s="244"/>
      <c r="GA4" s="244"/>
      <c r="GB4" s="244"/>
      <c r="GC4" s="244"/>
      <c r="GD4" s="244"/>
      <c r="GE4" s="244"/>
      <c r="GF4" s="244"/>
      <c r="GG4" s="244"/>
      <c r="GH4" s="244"/>
      <c r="GI4" s="244"/>
      <c r="GJ4" s="244"/>
      <c r="GK4" s="244"/>
      <c r="GL4" s="244"/>
      <c r="GM4" s="244"/>
      <c r="GN4" s="244"/>
      <c r="GO4" s="244"/>
      <c r="GP4" s="244"/>
      <c r="GQ4" s="244"/>
      <c r="GR4" s="244"/>
      <c r="GS4" s="244"/>
      <c r="GT4" s="244"/>
      <c r="GU4" s="244"/>
      <c r="GV4" s="244"/>
      <c r="GW4" s="244"/>
      <c r="GX4" s="244"/>
      <c r="GY4" s="244"/>
      <c r="GZ4" s="244"/>
      <c r="HA4" s="244"/>
      <c r="HB4" s="244"/>
      <c r="HC4" s="244"/>
      <c r="HD4" s="244"/>
      <c r="HE4" s="244"/>
      <c r="HF4" s="244"/>
      <c r="HG4" s="244"/>
      <c r="HH4" s="244"/>
      <c r="HI4" s="244"/>
      <c r="HJ4" s="244"/>
      <c r="HK4" s="244"/>
      <c r="HL4" s="244"/>
      <c r="HM4" s="244"/>
      <c r="HN4" s="244"/>
      <c r="HO4" s="244"/>
      <c r="HP4" s="244"/>
      <c r="HQ4" s="244"/>
      <c r="HR4" s="244"/>
      <c r="HS4" s="244"/>
      <c r="HT4" s="244"/>
      <c r="HU4" s="244"/>
      <c r="HV4" s="244"/>
      <c r="HW4" s="244"/>
      <c r="HX4" s="244"/>
      <c r="HY4" s="244"/>
      <c r="HZ4" s="244"/>
      <c r="IA4" s="244"/>
      <c r="IB4" s="244"/>
      <c r="IC4" s="244"/>
      <c r="ID4" s="244"/>
      <c r="IE4" s="244"/>
      <c r="IF4" s="244"/>
      <c r="IG4" s="244"/>
      <c r="IH4" s="244"/>
      <c r="II4" s="244"/>
      <c r="IJ4" s="244"/>
      <c r="IK4" s="244"/>
      <c r="IL4" s="244"/>
      <c r="IM4" s="244"/>
      <c r="IN4" s="244"/>
      <c r="IO4" s="244"/>
      <c r="IP4" s="244"/>
      <c r="IQ4" s="244"/>
      <c r="IR4" s="244"/>
      <c r="IS4" s="244"/>
      <c r="IT4" s="244"/>
      <c r="IU4" s="244"/>
      <c r="IV4" s="244"/>
      <c r="IW4" s="244"/>
      <c r="IX4" s="244"/>
    </row>
    <row r="5" spans="1:258" ht="41.25" customHeight="1">
      <c r="A5" s="240"/>
      <c r="B5" s="312" t="s">
        <v>151</v>
      </c>
      <c r="C5" s="312"/>
      <c r="D5" s="312"/>
      <c r="E5" s="312"/>
      <c r="F5" s="312"/>
      <c r="G5" s="312"/>
      <c r="H5" s="312"/>
      <c r="I5" s="312"/>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c r="FS5" s="240"/>
      <c r="FT5" s="240"/>
      <c r="FU5" s="240"/>
      <c r="FV5" s="240"/>
      <c r="FW5" s="240"/>
      <c r="FX5" s="240"/>
      <c r="FY5" s="240"/>
      <c r="FZ5" s="240"/>
      <c r="GA5" s="240"/>
      <c r="GB5" s="240"/>
      <c r="GC5" s="240"/>
      <c r="GD5" s="240"/>
      <c r="GE5" s="240"/>
      <c r="GF5" s="240"/>
      <c r="GG5" s="240"/>
      <c r="GH5" s="240"/>
      <c r="GI5" s="240"/>
      <c r="GJ5" s="240"/>
      <c r="GK5" s="240"/>
      <c r="GL5" s="240"/>
      <c r="GM5" s="240"/>
      <c r="GN5" s="240"/>
      <c r="GO5" s="240"/>
      <c r="GP5" s="240"/>
      <c r="GQ5" s="240"/>
      <c r="GR5" s="240"/>
      <c r="GS5" s="240"/>
      <c r="GT5" s="240"/>
      <c r="GU5" s="240"/>
      <c r="GV5" s="240"/>
      <c r="GW5" s="240"/>
      <c r="GX5" s="240"/>
      <c r="GY5" s="240"/>
      <c r="GZ5" s="240"/>
      <c r="HA5" s="240"/>
      <c r="HB5" s="240"/>
      <c r="HC5" s="240"/>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0"/>
      <c r="IR5" s="240"/>
      <c r="IS5" s="240"/>
      <c r="IT5" s="240"/>
      <c r="IU5" s="240"/>
      <c r="IV5" s="240"/>
      <c r="IW5" s="240"/>
      <c r="IX5" s="240"/>
    </row>
    <row r="7" spans="1:258" ht="25.5">
      <c r="B7" s="95" t="s">
        <v>32</v>
      </c>
      <c r="C7" s="228" t="s">
        <v>26</v>
      </c>
      <c r="D7" s="26"/>
      <c r="E7" s="30" t="s">
        <v>27</v>
      </c>
      <c r="F7" s="31" t="s">
        <v>33</v>
      </c>
      <c r="G7" s="31" t="s">
        <v>34</v>
      </c>
      <c r="H7" s="31" t="s">
        <v>35</v>
      </c>
      <c r="I7" s="32" t="s">
        <v>3</v>
      </c>
      <c r="K7" s="1"/>
    </row>
    <row r="8" spans="1:258" ht="15">
      <c r="B8" s="245" t="s">
        <v>83</v>
      </c>
      <c r="C8" s="226"/>
      <c r="D8" s="11"/>
      <c r="E8" s="33"/>
      <c r="F8" s="33"/>
      <c r="G8" s="246"/>
      <c r="H8" s="246"/>
      <c r="I8" s="34"/>
      <c r="K8" s="1"/>
    </row>
    <row r="9" spans="1:258" ht="15">
      <c r="B9" s="93" t="s">
        <v>86</v>
      </c>
      <c r="C9" s="226">
        <v>360</v>
      </c>
      <c r="D9" s="11"/>
      <c r="E9" s="33"/>
      <c r="F9" s="33"/>
      <c r="G9" s="246">
        <f>C9*E9</f>
        <v>0</v>
      </c>
      <c r="H9" s="246">
        <f>C9*F9</f>
        <v>0</v>
      </c>
      <c r="I9" s="34"/>
      <c r="K9" s="1"/>
    </row>
    <row r="10" spans="1:258" ht="27">
      <c r="B10" s="93" t="s">
        <v>84</v>
      </c>
      <c r="C10" s="226">
        <v>40</v>
      </c>
      <c r="D10" s="247"/>
      <c r="E10" s="33"/>
      <c r="F10" s="33"/>
      <c r="G10" s="246">
        <f>C10*E10</f>
        <v>0</v>
      </c>
      <c r="H10" s="246">
        <f>C10*F10</f>
        <v>0</v>
      </c>
      <c r="I10" s="34"/>
      <c r="K10" s="1"/>
    </row>
    <row r="11" spans="1:258" ht="15">
      <c r="B11" s="93"/>
      <c r="C11" s="226"/>
      <c r="D11" s="247"/>
      <c r="E11" s="33"/>
      <c r="F11" s="33"/>
      <c r="G11" s="246"/>
      <c r="H11" s="246"/>
      <c r="I11" s="34"/>
      <c r="K11" s="1"/>
    </row>
    <row r="12" spans="1:258" ht="15">
      <c r="B12" s="245" t="s">
        <v>82</v>
      </c>
      <c r="C12" s="226"/>
      <c r="D12" s="247"/>
      <c r="E12" s="33"/>
      <c r="F12" s="33"/>
      <c r="G12" s="246"/>
      <c r="H12" s="246"/>
      <c r="I12" s="34"/>
      <c r="K12" s="1"/>
    </row>
    <row r="13" spans="1:258" ht="27">
      <c r="B13" s="93" t="s">
        <v>85</v>
      </c>
      <c r="C13" s="226">
        <v>113</v>
      </c>
      <c r="D13" s="247"/>
      <c r="E13" s="33"/>
      <c r="F13" s="33"/>
      <c r="G13" s="246">
        <f>C13*E13</f>
        <v>0</v>
      </c>
      <c r="H13" s="246">
        <f>C13*F13</f>
        <v>0</v>
      </c>
      <c r="I13" s="34"/>
      <c r="K13" s="1"/>
    </row>
    <row r="14" spans="1:258" ht="15">
      <c r="B14" s="248" t="s">
        <v>87</v>
      </c>
      <c r="C14" s="226">
        <v>113</v>
      </c>
      <c r="D14" s="247"/>
      <c r="E14" s="33"/>
      <c r="F14" s="33"/>
      <c r="G14" s="246">
        <f>C14*E14</f>
        <v>0</v>
      </c>
      <c r="H14" s="246">
        <f>C14*F14</f>
        <v>0</v>
      </c>
      <c r="I14" s="34"/>
      <c r="K14" s="1"/>
    </row>
    <row r="15" spans="1:258" ht="15">
      <c r="B15" s="91"/>
      <c r="C15" s="107"/>
      <c r="D15" s="9"/>
      <c r="E15" s="33"/>
      <c r="F15" s="33"/>
      <c r="G15" s="246">
        <f>C15*E15</f>
        <v>0</v>
      </c>
      <c r="H15" s="246">
        <f>C15*F15</f>
        <v>0</v>
      </c>
      <c r="I15" s="34"/>
      <c r="K15" s="1"/>
    </row>
    <row r="16" spans="1:258" ht="15">
      <c r="B16" s="91"/>
      <c r="C16" s="107"/>
      <c r="D16" s="9"/>
      <c r="E16" s="33"/>
      <c r="F16" s="33"/>
      <c r="G16" s="246">
        <f>C16*E16</f>
        <v>0</v>
      </c>
      <c r="H16" s="246">
        <f>C16*F16</f>
        <v>0</v>
      </c>
      <c r="I16" s="34"/>
      <c r="K16" s="1"/>
    </row>
    <row r="17" spans="2:11" ht="15">
      <c r="B17" s="91"/>
      <c r="C17" s="107"/>
      <c r="D17" s="9"/>
      <c r="E17" s="33"/>
      <c r="F17" s="33"/>
      <c r="G17" s="246">
        <f>C17*E17</f>
        <v>0</v>
      </c>
      <c r="H17" s="246">
        <f>C17*F17</f>
        <v>0</v>
      </c>
      <c r="I17" s="34"/>
      <c r="K17" s="1"/>
    </row>
    <row r="18" spans="2:11" ht="15">
      <c r="B18" s="96" t="s">
        <v>36</v>
      </c>
      <c r="C18" s="112">
        <f>C9+C10+C13</f>
        <v>513</v>
      </c>
      <c r="D18" s="249"/>
      <c r="E18" s="35"/>
      <c r="F18" s="35"/>
      <c r="G18" s="250">
        <f>SUM(G8:G17)</f>
        <v>0</v>
      </c>
      <c r="H18" s="250">
        <f>SUM(H8:H17)</f>
        <v>0</v>
      </c>
      <c r="I18" s="36"/>
      <c r="K18" s="1"/>
    </row>
    <row r="19" spans="2:11">
      <c r="B19" s="97"/>
      <c r="C19" s="108"/>
      <c r="D19" s="10"/>
      <c r="E19" s="37"/>
      <c r="F19" s="38"/>
      <c r="G19" s="39"/>
      <c r="H19" s="39"/>
      <c r="K19" s="1"/>
    </row>
    <row r="20" spans="2:11" ht="25.5">
      <c r="B20" s="98" t="s">
        <v>37</v>
      </c>
      <c r="C20" s="302" t="s">
        <v>26</v>
      </c>
      <c r="D20" s="303"/>
      <c r="E20" s="40" t="s">
        <v>38</v>
      </c>
      <c r="F20" s="31" t="s">
        <v>33</v>
      </c>
      <c r="G20" s="31" t="s">
        <v>34</v>
      </c>
      <c r="H20" s="31" t="s">
        <v>35</v>
      </c>
      <c r="I20" s="32" t="s">
        <v>3</v>
      </c>
      <c r="K20" s="1"/>
    </row>
    <row r="21" spans="2:11" ht="15">
      <c r="B21" s="93" t="s">
        <v>39</v>
      </c>
      <c r="C21" s="251">
        <v>1</v>
      </c>
      <c r="D21" s="11"/>
      <c r="E21" s="33"/>
      <c r="F21" s="33"/>
      <c r="G21" s="246">
        <f>C21*E21</f>
        <v>0</v>
      </c>
      <c r="H21" s="246">
        <f>C21*F21</f>
        <v>0</v>
      </c>
      <c r="I21" s="41"/>
      <c r="K21" s="1"/>
    </row>
    <row r="22" spans="2:11" ht="15">
      <c r="B22" s="93" t="s">
        <v>40</v>
      </c>
      <c r="C22" s="251">
        <v>310</v>
      </c>
      <c r="D22" s="11"/>
      <c r="E22" s="33"/>
      <c r="F22" s="33"/>
      <c r="G22" s="246">
        <f t="shared" ref="G22:G30" si="0">C22*E22</f>
        <v>0</v>
      </c>
      <c r="H22" s="246">
        <f t="shared" ref="H22:H27" si="1">C22*F22</f>
        <v>0</v>
      </c>
      <c r="I22" s="41"/>
      <c r="K22" s="1"/>
    </row>
    <row r="23" spans="2:11" ht="15">
      <c r="B23" s="93" t="s">
        <v>41</v>
      </c>
      <c r="C23" s="251">
        <v>54</v>
      </c>
      <c r="D23" s="11"/>
      <c r="E23" s="33"/>
      <c r="F23" s="33"/>
      <c r="G23" s="246">
        <f t="shared" si="0"/>
        <v>0</v>
      </c>
      <c r="H23" s="246">
        <f t="shared" si="1"/>
        <v>0</v>
      </c>
      <c r="I23" s="41"/>
      <c r="K23" s="1"/>
    </row>
    <row r="24" spans="2:11" ht="15">
      <c r="B24" s="93" t="s">
        <v>42</v>
      </c>
      <c r="C24" s="251">
        <v>45</v>
      </c>
      <c r="D24" s="11"/>
      <c r="E24" s="33"/>
      <c r="F24" s="33"/>
      <c r="G24" s="246">
        <f t="shared" si="0"/>
        <v>0</v>
      </c>
      <c r="H24" s="246">
        <f t="shared" si="1"/>
        <v>0</v>
      </c>
      <c r="I24" s="41"/>
      <c r="K24" s="1"/>
    </row>
    <row r="25" spans="2:11" ht="15">
      <c r="B25" s="93" t="s">
        <v>43</v>
      </c>
      <c r="C25" s="251">
        <v>10</v>
      </c>
      <c r="D25" s="11"/>
      <c r="E25" s="33"/>
      <c r="F25" s="33"/>
      <c r="G25" s="246">
        <f t="shared" si="0"/>
        <v>0</v>
      </c>
      <c r="H25" s="246">
        <f t="shared" si="1"/>
        <v>0</v>
      </c>
      <c r="I25" s="41"/>
      <c r="K25" s="1"/>
    </row>
    <row r="26" spans="2:11" ht="15">
      <c r="B26" s="93" t="s">
        <v>44</v>
      </c>
      <c r="C26" s="251">
        <v>4</v>
      </c>
      <c r="D26" s="11"/>
      <c r="E26" s="33"/>
      <c r="F26" s="33"/>
      <c r="G26" s="246">
        <f t="shared" si="0"/>
        <v>0</v>
      </c>
      <c r="H26" s="246">
        <f>C26*F26</f>
        <v>0</v>
      </c>
      <c r="I26" s="41"/>
      <c r="K26" s="1"/>
    </row>
    <row r="27" spans="2:11" ht="15">
      <c r="B27" s="93" t="s">
        <v>45</v>
      </c>
      <c r="C27" s="251">
        <v>1</v>
      </c>
      <c r="D27" s="11"/>
      <c r="E27" s="33"/>
      <c r="F27" s="33"/>
      <c r="G27" s="246">
        <f t="shared" si="0"/>
        <v>0</v>
      </c>
      <c r="H27" s="246">
        <f t="shared" si="1"/>
        <v>0</v>
      </c>
      <c r="I27" s="41"/>
      <c r="K27" s="1"/>
    </row>
    <row r="28" spans="2:11" ht="15">
      <c r="B28" s="91"/>
      <c r="C28" s="107"/>
      <c r="D28" s="9"/>
      <c r="E28" s="33"/>
      <c r="F28" s="33"/>
      <c r="G28" s="246">
        <f t="shared" si="0"/>
        <v>0</v>
      </c>
      <c r="H28" s="246">
        <f>C28*F28</f>
        <v>0</v>
      </c>
      <c r="I28" s="41"/>
      <c r="K28" s="1"/>
    </row>
    <row r="29" spans="2:11" ht="15">
      <c r="B29" s="91"/>
      <c r="C29" s="107"/>
      <c r="D29" s="9"/>
      <c r="E29" s="33"/>
      <c r="F29" s="33"/>
      <c r="G29" s="246">
        <f t="shared" si="0"/>
        <v>0</v>
      </c>
      <c r="H29" s="246">
        <f>C29*F29</f>
        <v>0</v>
      </c>
      <c r="I29" s="41"/>
      <c r="K29" s="1"/>
    </row>
    <row r="30" spans="2:11" ht="15">
      <c r="B30" s="91"/>
      <c r="C30" s="107"/>
      <c r="D30" s="9"/>
      <c r="E30" s="33"/>
      <c r="F30" s="33"/>
      <c r="G30" s="246">
        <f t="shared" si="0"/>
        <v>0</v>
      </c>
      <c r="H30" s="246">
        <f>C30*F30</f>
        <v>0</v>
      </c>
      <c r="I30" s="41"/>
      <c r="K30" s="1"/>
    </row>
    <row r="31" spans="2:11" ht="15">
      <c r="B31" s="96" t="s">
        <v>96</v>
      </c>
      <c r="C31" s="252">
        <f>SUM(C21:C27)</f>
        <v>425</v>
      </c>
      <c r="D31" s="11"/>
      <c r="E31" s="42"/>
      <c r="F31" s="43"/>
      <c r="G31" s="246">
        <f>SUM(G21:G30)</f>
        <v>0</v>
      </c>
      <c r="H31" s="246">
        <f>SUM(H21:H30)</f>
        <v>0</v>
      </c>
      <c r="I31" s="41"/>
      <c r="K31" s="1"/>
    </row>
    <row r="32" spans="2:11">
      <c r="B32" s="93"/>
      <c r="C32" s="109"/>
      <c r="D32" s="11"/>
      <c r="E32" s="44"/>
      <c r="F32" s="44"/>
      <c r="G32" s="44"/>
      <c r="H32" s="44"/>
      <c r="I32" s="44"/>
      <c r="K32" s="1"/>
    </row>
    <row r="33" spans="2:11" ht="25.5">
      <c r="B33" s="99" t="s">
        <v>46</v>
      </c>
      <c r="C33" s="302" t="s">
        <v>26</v>
      </c>
      <c r="D33" s="303"/>
      <c r="E33" s="40" t="s">
        <v>34</v>
      </c>
      <c r="F33" s="31" t="s">
        <v>33</v>
      </c>
      <c r="G33" s="31"/>
      <c r="H33" s="31" t="s">
        <v>35</v>
      </c>
      <c r="I33" s="32" t="s">
        <v>3</v>
      </c>
      <c r="K33" s="1"/>
    </row>
    <row r="34" spans="2:11" ht="15">
      <c r="B34" s="93" t="s">
        <v>88</v>
      </c>
      <c r="C34" s="109">
        <v>109</v>
      </c>
      <c r="D34" s="11"/>
      <c r="E34" s="45"/>
      <c r="F34" s="45"/>
      <c r="G34" s="246">
        <f>C34*E34</f>
        <v>0</v>
      </c>
      <c r="H34" s="246">
        <f>C34*F34</f>
        <v>0</v>
      </c>
      <c r="I34" s="41"/>
      <c r="K34" s="1"/>
    </row>
    <row r="35" spans="2:11" ht="15">
      <c r="B35" s="93" t="s">
        <v>47</v>
      </c>
      <c r="C35" s="109">
        <v>167</v>
      </c>
      <c r="D35" s="11"/>
      <c r="E35" s="45"/>
      <c r="F35" s="45"/>
      <c r="G35" s="246">
        <f t="shared" ref="G35:G42" si="2">C35*E35</f>
        <v>0</v>
      </c>
      <c r="H35" s="246">
        <f t="shared" ref="H35:H42" si="3">C35*F35</f>
        <v>0</v>
      </c>
      <c r="I35" s="41"/>
      <c r="K35" s="1"/>
    </row>
    <row r="36" spans="2:11" ht="15">
      <c r="B36" s="93" t="s">
        <v>48</v>
      </c>
      <c r="C36" s="109">
        <v>5</v>
      </c>
      <c r="D36" s="11"/>
      <c r="E36" s="45"/>
      <c r="F36" s="45"/>
      <c r="G36" s="246">
        <f t="shared" si="2"/>
        <v>0</v>
      </c>
      <c r="H36" s="246">
        <f t="shared" si="3"/>
        <v>0</v>
      </c>
      <c r="I36" s="41"/>
      <c r="K36" s="1"/>
    </row>
    <row r="37" spans="2:11" ht="15">
      <c r="B37" s="93" t="s">
        <v>49</v>
      </c>
      <c r="C37" s="109">
        <v>13</v>
      </c>
      <c r="D37" s="11"/>
      <c r="E37" s="45"/>
      <c r="F37" s="45"/>
      <c r="G37" s="246">
        <f t="shared" si="2"/>
        <v>0</v>
      </c>
      <c r="H37" s="246">
        <f t="shared" si="3"/>
        <v>0</v>
      </c>
      <c r="I37" s="41"/>
    </row>
    <row r="38" spans="2:11" ht="15">
      <c r="B38" s="93" t="s">
        <v>50</v>
      </c>
      <c r="C38" s="109">
        <v>2</v>
      </c>
      <c r="D38" s="11"/>
      <c r="E38" s="45"/>
      <c r="F38" s="45"/>
      <c r="G38" s="246">
        <f t="shared" si="2"/>
        <v>0</v>
      </c>
      <c r="H38" s="246">
        <f t="shared" si="3"/>
        <v>0</v>
      </c>
      <c r="I38" s="41"/>
    </row>
    <row r="39" spans="2:11" ht="15">
      <c r="B39" s="93" t="s">
        <v>51</v>
      </c>
      <c r="C39" s="109">
        <v>1</v>
      </c>
      <c r="D39" s="11"/>
      <c r="E39" s="45"/>
      <c r="F39" s="45"/>
      <c r="G39" s="246">
        <f t="shared" si="2"/>
        <v>0</v>
      </c>
      <c r="H39" s="246">
        <f t="shared" si="3"/>
        <v>0</v>
      </c>
      <c r="I39" s="41"/>
    </row>
    <row r="40" spans="2:11" ht="15">
      <c r="B40" s="91"/>
      <c r="C40" s="107"/>
      <c r="D40" s="9"/>
      <c r="E40" s="45"/>
      <c r="F40" s="45"/>
      <c r="G40" s="246">
        <f t="shared" si="2"/>
        <v>0</v>
      </c>
      <c r="H40" s="246">
        <f t="shared" si="3"/>
        <v>0</v>
      </c>
      <c r="I40" s="41"/>
    </row>
    <row r="41" spans="2:11" ht="15">
      <c r="B41" s="91"/>
      <c r="C41" s="107"/>
      <c r="D41" s="9"/>
      <c r="E41" s="45"/>
      <c r="F41" s="45"/>
      <c r="G41" s="246">
        <f t="shared" si="2"/>
        <v>0</v>
      </c>
      <c r="H41" s="246">
        <f t="shared" si="3"/>
        <v>0</v>
      </c>
      <c r="I41" s="41"/>
    </row>
    <row r="42" spans="2:11" ht="15">
      <c r="B42" s="91"/>
      <c r="C42" s="107"/>
      <c r="D42" s="9"/>
      <c r="E42" s="45"/>
      <c r="F42" s="45"/>
      <c r="G42" s="246">
        <f t="shared" si="2"/>
        <v>0</v>
      </c>
      <c r="H42" s="246">
        <f t="shared" si="3"/>
        <v>0</v>
      </c>
      <c r="I42" s="41"/>
    </row>
    <row r="43" spans="2:11" ht="15">
      <c r="B43" s="96" t="s">
        <v>52</v>
      </c>
      <c r="C43" s="112">
        <f>SUM(C34:C42)</f>
        <v>297</v>
      </c>
      <c r="D43" s="12"/>
      <c r="E43" s="46"/>
      <c r="F43" s="47"/>
      <c r="G43" s="246">
        <f>SUM(G34:G42)</f>
        <v>0</v>
      </c>
      <c r="H43" s="250">
        <f>SUM(H34:H42)</f>
        <v>0</v>
      </c>
      <c r="I43" s="36"/>
    </row>
    <row r="44" spans="2:11">
      <c r="B44" s="100"/>
      <c r="C44" s="50"/>
      <c r="D44" s="13"/>
      <c r="E44" s="48"/>
      <c r="F44" s="49"/>
      <c r="G44" s="49"/>
      <c r="H44" s="49"/>
      <c r="I44" s="50"/>
    </row>
    <row r="45" spans="2:11">
      <c r="B45" s="97"/>
      <c r="C45" s="108"/>
      <c r="D45" s="10"/>
      <c r="E45" s="37"/>
      <c r="F45" s="38"/>
      <c r="G45" s="39"/>
      <c r="H45" s="39"/>
    </row>
    <row r="46" spans="2:11" ht="51">
      <c r="B46" s="98" t="s">
        <v>53</v>
      </c>
      <c r="C46" s="229" t="s">
        <v>54</v>
      </c>
      <c r="D46" s="14" t="s">
        <v>55</v>
      </c>
      <c r="E46" s="32" t="s">
        <v>56</v>
      </c>
      <c r="F46" s="51" t="s">
        <v>57</v>
      </c>
      <c r="G46" s="31"/>
      <c r="H46" s="31" t="s">
        <v>35</v>
      </c>
      <c r="I46" s="32" t="s">
        <v>3</v>
      </c>
    </row>
    <row r="47" spans="2:11" ht="15">
      <c r="B47" s="93" t="s">
        <v>58</v>
      </c>
      <c r="C47" s="110">
        <f>3616+1090</f>
        <v>4706</v>
      </c>
      <c r="D47" s="253">
        <f>8924+2292</f>
        <v>11216</v>
      </c>
      <c r="E47" s="52"/>
      <c r="F47" s="52"/>
      <c r="G47" s="52"/>
      <c r="H47" s="246">
        <f>C47*E47+D47*F47</f>
        <v>0</v>
      </c>
      <c r="I47" s="53"/>
    </row>
    <row r="48" spans="2:11" ht="15">
      <c r="B48" s="93" t="s">
        <v>81</v>
      </c>
      <c r="C48" s="110">
        <f>518+192</f>
        <v>710</v>
      </c>
      <c r="D48" s="253">
        <f>1295+292</f>
        <v>1587</v>
      </c>
      <c r="E48" s="52"/>
      <c r="F48" s="52"/>
      <c r="G48" s="52"/>
      <c r="H48" s="246">
        <f>C48*E48+D48*F48</f>
        <v>0</v>
      </c>
      <c r="I48" s="53"/>
    </row>
    <row r="49" spans="2:19" ht="15">
      <c r="B49" s="93" t="s">
        <v>59</v>
      </c>
      <c r="C49" s="110">
        <f>6579+1919</f>
        <v>8498</v>
      </c>
      <c r="D49" s="253">
        <f>14934+2920</f>
        <v>17854</v>
      </c>
      <c r="E49" s="52"/>
      <c r="F49" s="52"/>
      <c r="G49" s="52"/>
      <c r="H49" s="246">
        <f>C49*E49+D49*F49</f>
        <v>0</v>
      </c>
      <c r="I49" s="53"/>
    </row>
    <row r="50" spans="2:19" ht="15">
      <c r="B50" s="101" t="s">
        <v>60</v>
      </c>
      <c r="C50" s="110">
        <f>3100+931</f>
        <v>4031</v>
      </c>
      <c r="D50" s="224" t="s">
        <v>31</v>
      </c>
      <c r="E50" s="54"/>
      <c r="F50" s="52"/>
      <c r="G50" s="52"/>
      <c r="H50" s="246">
        <f>C50*F50</f>
        <v>0</v>
      </c>
      <c r="I50" s="53"/>
    </row>
    <row r="51" spans="2:19" ht="15">
      <c r="B51" s="101"/>
      <c r="C51" s="110"/>
      <c r="D51" s="224"/>
      <c r="E51" s="55"/>
      <c r="F51" s="52"/>
      <c r="G51" s="52"/>
      <c r="H51" s="246"/>
      <c r="I51" s="53"/>
    </row>
    <row r="52" spans="2:19">
      <c r="B52" s="101"/>
      <c r="C52" s="226"/>
      <c r="D52" s="225"/>
      <c r="E52" s="55"/>
      <c r="F52" s="47"/>
      <c r="G52" s="56"/>
      <c r="H52" s="57"/>
      <c r="I52" s="58"/>
    </row>
    <row r="53" spans="2:19" s="8" customFormat="1" ht="25.5">
      <c r="B53" s="96" t="s">
        <v>61</v>
      </c>
      <c r="C53" s="36"/>
      <c r="D53" s="15"/>
      <c r="E53" s="59"/>
      <c r="F53" s="47"/>
      <c r="G53" s="47"/>
      <c r="H53" s="250">
        <f>SUM(H47:H51)</f>
        <v>0</v>
      </c>
      <c r="I53" s="60"/>
      <c r="J53" s="16"/>
      <c r="K53" s="17"/>
      <c r="L53" s="4"/>
      <c r="M53" s="4"/>
      <c r="N53" s="4"/>
      <c r="O53" s="4"/>
      <c r="P53" s="4"/>
      <c r="Q53" s="4"/>
      <c r="R53" s="4"/>
      <c r="S53" s="4"/>
    </row>
    <row r="54" spans="2:19" s="8" customFormat="1">
      <c r="B54" s="96"/>
      <c r="C54" s="111"/>
      <c r="D54" s="15"/>
      <c r="E54" s="59"/>
      <c r="F54" s="47"/>
      <c r="G54" s="47"/>
      <c r="H54" s="61"/>
      <c r="I54" s="60"/>
      <c r="J54" s="16"/>
      <c r="K54" s="17"/>
      <c r="L54" s="4"/>
      <c r="M54" s="4"/>
      <c r="N54" s="4"/>
      <c r="O54" s="4"/>
      <c r="P54" s="4"/>
      <c r="Q54" s="4"/>
      <c r="R54" s="4"/>
      <c r="S54" s="4"/>
    </row>
    <row r="55" spans="2:19" s="8" customFormat="1">
      <c r="B55" s="100"/>
      <c r="C55" s="50"/>
      <c r="D55" s="13"/>
      <c r="E55" s="50"/>
      <c r="F55" s="49"/>
      <c r="G55" s="49"/>
      <c r="H55" s="49"/>
      <c r="I55" s="62"/>
      <c r="J55" s="16"/>
      <c r="K55" s="18"/>
      <c r="L55" s="4"/>
      <c r="M55" s="4"/>
      <c r="N55" s="4"/>
      <c r="O55" s="4"/>
      <c r="P55" s="4"/>
      <c r="Q55" s="4"/>
      <c r="R55" s="4"/>
      <c r="S55" s="4"/>
    </row>
    <row r="56" spans="2:19">
      <c r="B56" s="102"/>
      <c r="C56" s="79"/>
      <c r="D56" s="13"/>
      <c r="E56" s="50"/>
      <c r="F56" s="49"/>
      <c r="G56" s="49"/>
      <c r="H56" s="63"/>
      <c r="J56" s="19"/>
      <c r="K56" s="20"/>
      <c r="L56" s="5"/>
      <c r="M56" s="5"/>
      <c r="N56" s="5"/>
      <c r="O56" s="5"/>
      <c r="P56" s="5"/>
      <c r="Q56" s="5"/>
      <c r="R56" s="5"/>
      <c r="S56" s="5"/>
    </row>
    <row r="57" spans="2:19" ht="27.75" customHeight="1">
      <c r="B57" s="95" t="s">
        <v>62</v>
      </c>
      <c r="C57" s="302" t="s">
        <v>26</v>
      </c>
      <c r="D57" s="303"/>
      <c r="E57" s="32" t="s">
        <v>27</v>
      </c>
      <c r="F57" s="31" t="s">
        <v>63</v>
      </c>
      <c r="G57" s="31"/>
      <c r="H57" s="31" t="s">
        <v>35</v>
      </c>
      <c r="I57" s="64" t="s">
        <v>3</v>
      </c>
      <c r="J57" s="19"/>
      <c r="K57" s="20"/>
      <c r="L57" s="5"/>
      <c r="M57" s="5"/>
      <c r="N57" s="5"/>
      <c r="O57" s="5"/>
      <c r="P57" s="5"/>
      <c r="Q57" s="5"/>
      <c r="R57" s="5"/>
      <c r="S57" s="5"/>
    </row>
    <row r="58" spans="2:19" ht="27">
      <c r="B58" s="93" t="s">
        <v>64</v>
      </c>
      <c r="C58" s="297">
        <v>1</v>
      </c>
      <c r="D58" s="298"/>
      <c r="E58" s="45"/>
      <c r="F58" s="45"/>
      <c r="G58" s="45"/>
      <c r="H58" s="246">
        <f>F58*C58</f>
        <v>0</v>
      </c>
      <c r="I58" s="65"/>
      <c r="J58" s="19"/>
      <c r="K58" s="20"/>
      <c r="L58" s="5"/>
      <c r="M58" s="5"/>
      <c r="N58" s="5"/>
      <c r="O58" s="5"/>
      <c r="P58" s="5"/>
      <c r="Q58" s="5"/>
      <c r="R58" s="5"/>
      <c r="S58" s="5"/>
    </row>
    <row r="59" spans="2:19" ht="15">
      <c r="B59" s="93" t="s">
        <v>65</v>
      </c>
      <c r="C59" s="297">
        <v>1</v>
      </c>
      <c r="D59" s="298"/>
      <c r="E59" s="45"/>
      <c r="F59" s="45"/>
      <c r="G59" s="45"/>
      <c r="H59" s="246">
        <f>F59*C59</f>
        <v>0</v>
      </c>
      <c r="I59" s="65"/>
      <c r="J59" s="19"/>
      <c r="K59" s="20"/>
      <c r="L59" s="5"/>
      <c r="M59" s="5"/>
      <c r="N59" s="5"/>
      <c r="O59" s="5"/>
      <c r="P59" s="5"/>
      <c r="Q59" s="5"/>
      <c r="R59" s="5"/>
      <c r="S59" s="5"/>
    </row>
    <row r="60" spans="2:19" ht="27">
      <c r="B60" s="117" t="s">
        <v>66</v>
      </c>
      <c r="C60" s="304">
        <v>1</v>
      </c>
      <c r="D60" s="305"/>
      <c r="E60" s="45"/>
      <c r="F60" s="45">
        <v>0</v>
      </c>
      <c r="G60" s="45"/>
      <c r="H60" s="246">
        <f>F60*C60</f>
        <v>0</v>
      </c>
      <c r="I60" s="34"/>
    </row>
    <row r="61" spans="2:19" ht="15">
      <c r="B61" s="96" t="s">
        <v>67</v>
      </c>
      <c r="C61" s="112"/>
      <c r="D61" s="21"/>
      <c r="E61" s="254">
        <f>SUM(E58:E60)</f>
        <v>0</v>
      </c>
      <c r="F61" s="47"/>
      <c r="G61" s="47"/>
      <c r="H61" s="250">
        <f>H58+H59+H60</f>
        <v>0</v>
      </c>
      <c r="I61" s="66"/>
    </row>
    <row r="62" spans="2:19">
      <c r="B62" s="102"/>
      <c r="C62" s="108"/>
      <c r="D62" s="10"/>
      <c r="E62" s="37"/>
    </row>
    <row r="63" spans="2:19" ht="23.25" customHeight="1">
      <c r="B63" s="95" t="s">
        <v>68</v>
      </c>
      <c r="C63" s="302" t="s">
        <v>26</v>
      </c>
      <c r="D63" s="303"/>
      <c r="E63" s="67" t="s">
        <v>27</v>
      </c>
      <c r="F63" s="68"/>
      <c r="G63" s="69"/>
      <c r="H63" s="31"/>
      <c r="I63" s="70"/>
    </row>
    <row r="64" spans="2:19" ht="40.5">
      <c r="B64" s="92" t="s">
        <v>169</v>
      </c>
      <c r="C64" s="34">
        <v>1</v>
      </c>
      <c r="D64" s="3"/>
      <c r="E64" s="295">
        <v>0</v>
      </c>
      <c r="F64" s="71"/>
      <c r="G64" s="71"/>
      <c r="H64" s="71"/>
      <c r="I64" s="71"/>
    </row>
    <row r="65" spans="2:9">
      <c r="B65" s="92"/>
      <c r="C65" s="34"/>
      <c r="D65" s="3"/>
      <c r="E65" s="295">
        <v>0</v>
      </c>
      <c r="F65" s="71"/>
      <c r="G65" s="71"/>
      <c r="H65" s="71"/>
      <c r="I65" s="71"/>
    </row>
    <row r="66" spans="2:9">
      <c r="B66" s="92"/>
      <c r="C66" s="34"/>
      <c r="D66" s="3"/>
      <c r="E66" s="295">
        <v>0</v>
      </c>
      <c r="F66" s="71"/>
      <c r="G66" s="71"/>
      <c r="H66" s="71"/>
      <c r="I66" s="71"/>
    </row>
    <row r="67" spans="2:9">
      <c r="B67" s="92"/>
      <c r="C67" s="34"/>
      <c r="D67" s="3"/>
      <c r="E67" s="295">
        <v>0</v>
      </c>
      <c r="F67" s="71"/>
      <c r="G67" s="71"/>
      <c r="H67" s="71"/>
      <c r="I67" s="71"/>
    </row>
    <row r="68" spans="2:9" ht="15">
      <c r="B68" s="96" t="s">
        <v>69</v>
      </c>
      <c r="C68" s="297"/>
      <c r="D68" s="298"/>
      <c r="E68" s="255">
        <f>SUM(E64:E67)</f>
        <v>0</v>
      </c>
      <c r="F68" s="71"/>
      <c r="G68" s="71"/>
      <c r="H68" s="71"/>
      <c r="I68" s="71"/>
    </row>
    <row r="69" spans="2:9">
      <c r="H69" s="63"/>
    </row>
    <row r="70" spans="2:9" ht="15">
      <c r="B70" s="103" t="s">
        <v>70</v>
      </c>
      <c r="C70" s="113"/>
      <c r="D70" s="6"/>
      <c r="E70" s="72"/>
      <c r="F70" s="61"/>
      <c r="G70" s="256">
        <f>G18+G31+G43+E61+E68</f>
        <v>0</v>
      </c>
      <c r="H70" s="71"/>
      <c r="I70" s="34"/>
    </row>
    <row r="71" spans="2:9">
      <c r="B71" s="104"/>
      <c r="C71" s="114"/>
      <c r="D71" s="22"/>
      <c r="E71" s="73"/>
      <c r="F71" s="74"/>
      <c r="G71" s="74"/>
      <c r="H71" s="63"/>
    </row>
    <row r="72" spans="2:9" ht="15">
      <c r="B72" s="103" t="s">
        <v>71</v>
      </c>
      <c r="C72" s="113"/>
      <c r="D72" s="6"/>
      <c r="E72" s="75"/>
      <c r="F72" s="61"/>
      <c r="G72" s="61"/>
      <c r="H72" s="250">
        <f>H18+H31+H43+H53+H61</f>
        <v>0</v>
      </c>
      <c r="I72" s="34"/>
    </row>
    <row r="73" spans="2:9">
      <c r="B73" s="105"/>
      <c r="C73" s="115"/>
      <c r="D73" s="23"/>
      <c r="E73" s="76"/>
      <c r="F73" s="77"/>
      <c r="G73" s="77"/>
      <c r="H73" s="77"/>
      <c r="I73" s="77"/>
    </row>
    <row r="74" spans="2:9" ht="23.25" customHeight="1">
      <c r="B74" s="95" t="s">
        <v>13</v>
      </c>
      <c r="C74" s="80"/>
      <c r="D74" s="227"/>
      <c r="E74" s="68"/>
      <c r="F74" s="68"/>
      <c r="G74" s="69"/>
      <c r="H74" s="31"/>
      <c r="I74" s="70"/>
    </row>
    <row r="75" spans="2:9">
      <c r="B75" s="92"/>
      <c r="C75" s="34"/>
      <c r="D75" s="3"/>
      <c r="E75" s="34"/>
      <c r="F75" s="34"/>
      <c r="G75" s="34"/>
      <c r="H75" s="34"/>
      <c r="I75" s="71"/>
    </row>
    <row r="76" spans="2:9">
      <c r="B76" s="100"/>
      <c r="C76" s="79"/>
      <c r="D76" s="5"/>
      <c r="E76" s="78"/>
      <c r="F76" s="39"/>
      <c r="G76" s="39"/>
      <c r="H76" s="49"/>
      <c r="I76" s="79"/>
    </row>
    <row r="77" spans="2:9" ht="15">
      <c r="B77" s="103" t="s">
        <v>14</v>
      </c>
      <c r="C77" s="113"/>
      <c r="D77" s="6"/>
      <c r="E77" s="75"/>
      <c r="F77" s="61"/>
      <c r="G77" s="61"/>
      <c r="H77" s="250">
        <f>H72-H75</f>
        <v>0</v>
      </c>
      <c r="I77" s="34"/>
    </row>
    <row r="78" spans="2:9">
      <c r="B78" s="100"/>
      <c r="C78" s="79"/>
      <c r="D78" s="5"/>
      <c r="E78" s="78"/>
      <c r="F78" s="39"/>
      <c r="G78" s="39"/>
      <c r="H78" s="49"/>
      <c r="I78" s="79"/>
    </row>
    <row r="79" spans="2:9" ht="15">
      <c r="B79" s="257" t="s">
        <v>72</v>
      </c>
      <c r="C79" s="258"/>
      <c r="D79" s="259"/>
      <c r="E79" s="260"/>
      <c r="F79" s="250"/>
      <c r="G79" s="250"/>
      <c r="H79" s="250">
        <f>24*H77+G70</f>
        <v>0</v>
      </c>
      <c r="I79" s="34"/>
    </row>
    <row r="80" spans="2:9">
      <c r="B80" s="102"/>
      <c r="C80" s="79"/>
      <c r="D80" s="5"/>
      <c r="E80" s="78"/>
      <c r="F80" s="39"/>
      <c r="G80" s="39"/>
      <c r="H80" s="49"/>
      <c r="I80" s="79"/>
    </row>
    <row r="81" spans="1:11" ht="51">
      <c r="A81" s="24"/>
      <c r="B81" s="90" t="s">
        <v>73</v>
      </c>
      <c r="C81" s="306" t="s">
        <v>26</v>
      </c>
      <c r="D81" s="307"/>
      <c r="E81" s="80" t="s">
        <v>74</v>
      </c>
      <c r="F81" s="51" t="s">
        <v>75</v>
      </c>
      <c r="G81" s="51"/>
      <c r="H81" s="51" t="s">
        <v>76</v>
      </c>
      <c r="I81" s="32" t="s">
        <v>3</v>
      </c>
      <c r="J81" s="5"/>
    </row>
    <row r="82" spans="1:11" ht="27">
      <c r="A82" s="24"/>
      <c r="B82" s="101" t="s">
        <v>77</v>
      </c>
      <c r="C82" s="296">
        <f>C9</f>
        <v>360</v>
      </c>
      <c r="D82" s="296"/>
      <c r="E82" s="81"/>
      <c r="F82" s="34"/>
      <c r="G82" s="34"/>
      <c r="H82" s="82">
        <f>C82*E82</f>
        <v>0</v>
      </c>
      <c r="I82" s="83"/>
      <c r="J82" s="5"/>
    </row>
    <row r="83" spans="1:11" ht="27">
      <c r="A83" s="24"/>
      <c r="B83" s="101" t="s">
        <v>97</v>
      </c>
      <c r="C83" s="296">
        <f>C10+C13</f>
        <v>153</v>
      </c>
      <c r="D83" s="296"/>
      <c r="E83" s="81"/>
      <c r="F83" s="34"/>
      <c r="G83" s="34"/>
      <c r="H83" s="82">
        <f t="shared" ref="H83:H103" si="4">C83*E83</f>
        <v>0</v>
      </c>
      <c r="I83" s="83"/>
      <c r="J83" s="5"/>
    </row>
    <row r="84" spans="1:11" ht="27">
      <c r="A84" s="24"/>
      <c r="B84" s="101" t="s">
        <v>99</v>
      </c>
      <c r="C84" s="296">
        <f>C21</f>
        <v>1</v>
      </c>
      <c r="D84" s="296"/>
      <c r="E84" s="81"/>
      <c r="F84" s="34"/>
      <c r="G84" s="34"/>
      <c r="H84" s="82">
        <f t="shared" si="4"/>
        <v>0</v>
      </c>
      <c r="I84" s="83"/>
      <c r="J84" s="5"/>
      <c r="K84" s="1"/>
    </row>
    <row r="85" spans="1:11" ht="27">
      <c r="A85" s="24"/>
      <c r="B85" s="101" t="s">
        <v>104</v>
      </c>
      <c r="C85" s="297"/>
      <c r="D85" s="298"/>
      <c r="E85" s="81"/>
      <c r="F85" s="34"/>
      <c r="G85" s="34"/>
      <c r="H85" s="82">
        <f t="shared" si="4"/>
        <v>0</v>
      </c>
      <c r="I85" s="83"/>
      <c r="J85" s="5"/>
      <c r="K85" s="1"/>
    </row>
    <row r="86" spans="1:11" ht="27">
      <c r="A86" s="24"/>
      <c r="B86" s="101" t="s">
        <v>100</v>
      </c>
      <c r="C86" s="296">
        <f>C22</f>
        <v>310</v>
      </c>
      <c r="D86" s="296"/>
      <c r="E86" s="81"/>
      <c r="F86" s="34"/>
      <c r="G86" s="34"/>
      <c r="H86" s="82">
        <f t="shared" si="4"/>
        <v>0</v>
      </c>
      <c r="I86" s="83"/>
      <c r="J86" s="5"/>
      <c r="K86" s="1"/>
    </row>
    <row r="87" spans="1:11" ht="27">
      <c r="A87" s="24"/>
      <c r="B87" s="101" t="s">
        <v>105</v>
      </c>
      <c r="C87" s="297"/>
      <c r="D87" s="298"/>
      <c r="E87" s="81"/>
      <c r="F87" s="34"/>
      <c r="G87" s="34"/>
      <c r="H87" s="82">
        <f t="shared" si="4"/>
        <v>0</v>
      </c>
      <c r="I87" s="83"/>
      <c r="J87" s="5"/>
      <c r="K87" s="1"/>
    </row>
    <row r="88" spans="1:11" ht="27">
      <c r="A88" s="24"/>
      <c r="B88" s="101" t="s">
        <v>98</v>
      </c>
      <c r="C88" s="296"/>
      <c r="D88" s="296"/>
      <c r="E88" s="34"/>
      <c r="F88" s="34"/>
      <c r="G88" s="34"/>
      <c r="H88" s="82">
        <f t="shared" si="4"/>
        <v>0</v>
      </c>
      <c r="I88" s="83"/>
      <c r="K88" s="1"/>
    </row>
    <row r="89" spans="1:11" ht="27">
      <c r="A89" s="24"/>
      <c r="B89" s="101" t="s">
        <v>102</v>
      </c>
      <c r="C89" s="296">
        <f>C23</f>
        <v>54</v>
      </c>
      <c r="D89" s="296"/>
      <c r="E89" s="34"/>
      <c r="F89" s="34"/>
      <c r="G89" s="34"/>
      <c r="H89" s="82">
        <f t="shared" si="4"/>
        <v>0</v>
      </c>
      <c r="I89" s="83"/>
      <c r="K89" s="1"/>
    </row>
    <row r="90" spans="1:11" ht="27">
      <c r="A90" s="24"/>
      <c r="B90" s="101" t="s">
        <v>103</v>
      </c>
      <c r="C90" s="297"/>
      <c r="D90" s="298"/>
      <c r="E90" s="34"/>
      <c r="F90" s="34"/>
      <c r="G90" s="34"/>
      <c r="H90" s="82">
        <f t="shared" si="4"/>
        <v>0</v>
      </c>
      <c r="I90" s="83"/>
      <c r="K90" s="1"/>
    </row>
    <row r="91" spans="1:11" ht="27">
      <c r="A91" s="24"/>
      <c r="B91" s="101" t="s">
        <v>101</v>
      </c>
      <c r="C91" s="297">
        <f>C24</f>
        <v>45</v>
      </c>
      <c r="D91" s="298"/>
      <c r="E91" s="34"/>
      <c r="F91" s="34"/>
      <c r="G91" s="34"/>
      <c r="H91" s="82">
        <f t="shared" si="4"/>
        <v>0</v>
      </c>
      <c r="I91" s="83"/>
      <c r="K91" s="1"/>
    </row>
    <row r="92" spans="1:11" ht="27">
      <c r="A92" s="24"/>
      <c r="B92" s="101" t="s">
        <v>106</v>
      </c>
      <c r="C92" s="296">
        <f>C25</f>
        <v>10</v>
      </c>
      <c r="D92" s="296"/>
      <c r="E92" s="34"/>
      <c r="F92" s="34"/>
      <c r="G92" s="34"/>
      <c r="H92" s="82">
        <f t="shared" si="4"/>
        <v>0</v>
      </c>
      <c r="I92" s="83"/>
      <c r="K92" s="1"/>
    </row>
    <row r="93" spans="1:11" ht="27">
      <c r="A93" s="24"/>
      <c r="B93" s="101" t="s">
        <v>107</v>
      </c>
      <c r="C93" s="297"/>
      <c r="D93" s="298"/>
      <c r="E93" s="34"/>
      <c r="F93" s="34"/>
      <c r="G93" s="34"/>
      <c r="H93" s="82">
        <f t="shared" si="4"/>
        <v>0</v>
      </c>
      <c r="I93" s="83"/>
      <c r="K93" s="1"/>
    </row>
    <row r="94" spans="1:11" ht="27">
      <c r="A94" s="24"/>
      <c r="B94" s="101" t="s">
        <v>108</v>
      </c>
      <c r="C94" s="296">
        <f>C26</f>
        <v>4</v>
      </c>
      <c r="D94" s="296"/>
      <c r="E94" s="34"/>
      <c r="F94" s="34"/>
      <c r="G94" s="34"/>
      <c r="H94" s="82">
        <f t="shared" si="4"/>
        <v>0</v>
      </c>
      <c r="I94" s="83"/>
      <c r="K94" s="1"/>
    </row>
    <row r="95" spans="1:11" ht="27">
      <c r="A95" s="24"/>
      <c r="B95" s="101" t="s">
        <v>109</v>
      </c>
      <c r="C95" s="297"/>
      <c r="D95" s="298"/>
      <c r="E95" s="34"/>
      <c r="F95" s="34"/>
      <c r="G95" s="34"/>
      <c r="H95" s="82">
        <f t="shared" si="4"/>
        <v>0</v>
      </c>
      <c r="I95" s="83"/>
      <c r="K95" s="1"/>
    </row>
    <row r="96" spans="1:11" ht="27">
      <c r="A96" s="24"/>
      <c r="B96" s="101" t="s">
        <v>78</v>
      </c>
      <c r="C96" s="296">
        <f>C27</f>
        <v>1</v>
      </c>
      <c r="D96" s="296"/>
      <c r="E96" s="34"/>
      <c r="F96" s="34"/>
      <c r="G96" s="34"/>
      <c r="H96" s="82">
        <f t="shared" si="4"/>
        <v>0</v>
      </c>
      <c r="I96" s="83"/>
      <c r="K96" s="1"/>
    </row>
    <row r="97" spans="1:11">
      <c r="A97" s="24"/>
      <c r="B97" s="93" t="s">
        <v>89</v>
      </c>
      <c r="C97" s="297">
        <f>C34</f>
        <v>109</v>
      </c>
      <c r="D97" s="298"/>
      <c r="E97" s="34"/>
      <c r="F97" s="34"/>
      <c r="G97" s="34"/>
      <c r="H97" s="82">
        <f>C97*E97</f>
        <v>0</v>
      </c>
      <c r="I97" s="83"/>
      <c r="K97" s="1"/>
    </row>
    <row r="98" spans="1:11">
      <c r="A98" s="24"/>
      <c r="B98" s="93" t="s">
        <v>90</v>
      </c>
      <c r="C98" s="297">
        <f>C35</f>
        <v>167</v>
      </c>
      <c r="D98" s="298"/>
      <c r="E98" s="34"/>
      <c r="F98" s="34"/>
      <c r="G98" s="34"/>
      <c r="H98" s="82">
        <f t="shared" si="4"/>
        <v>0</v>
      </c>
      <c r="I98" s="83"/>
      <c r="K98" s="1"/>
    </row>
    <row r="99" spans="1:11">
      <c r="A99" s="24"/>
      <c r="B99" s="93" t="s">
        <v>91</v>
      </c>
      <c r="C99" s="297">
        <f>C36</f>
        <v>5</v>
      </c>
      <c r="D99" s="298"/>
      <c r="E99" s="34"/>
      <c r="F99" s="34"/>
      <c r="G99" s="34"/>
      <c r="H99" s="82">
        <f t="shared" si="4"/>
        <v>0</v>
      </c>
      <c r="I99" s="83"/>
      <c r="K99" s="1"/>
    </row>
    <row r="100" spans="1:11">
      <c r="A100" s="24"/>
      <c r="B100" s="93" t="s">
        <v>92</v>
      </c>
      <c r="C100" s="297">
        <f>C37</f>
        <v>13</v>
      </c>
      <c r="D100" s="298"/>
      <c r="E100" s="81"/>
      <c r="F100" s="34"/>
      <c r="G100" s="34"/>
      <c r="H100" s="82">
        <f t="shared" si="4"/>
        <v>0</v>
      </c>
      <c r="I100" s="83"/>
      <c r="K100" s="1"/>
    </row>
    <row r="101" spans="1:11">
      <c r="A101" s="24"/>
      <c r="B101" s="93" t="s">
        <v>93</v>
      </c>
      <c r="C101" s="297">
        <v>2</v>
      </c>
      <c r="D101" s="298"/>
      <c r="E101" s="81"/>
      <c r="F101" s="34"/>
      <c r="G101" s="34"/>
      <c r="H101" s="82">
        <f t="shared" si="4"/>
        <v>0</v>
      </c>
      <c r="I101" s="83"/>
      <c r="K101" s="1"/>
    </row>
    <row r="102" spans="1:11">
      <c r="A102" s="24"/>
      <c r="B102" s="93" t="s">
        <v>94</v>
      </c>
      <c r="C102" s="296">
        <v>1</v>
      </c>
      <c r="D102" s="296"/>
      <c r="E102" s="81"/>
      <c r="F102" s="34"/>
      <c r="G102" s="34"/>
      <c r="H102" s="82">
        <f t="shared" si="4"/>
        <v>0</v>
      </c>
      <c r="I102" s="83"/>
      <c r="K102" s="1"/>
    </row>
    <row r="103" spans="1:11">
      <c r="A103" s="24"/>
      <c r="B103" s="94" t="s">
        <v>95</v>
      </c>
      <c r="E103" s="84"/>
      <c r="F103" s="85"/>
      <c r="G103" s="85"/>
      <c r="H103" s="82">
        <f t="shared" si="4"/>
        <v>0</v>
      </c>
      <c r="I103" s="83"/>
      <c r="K103" s="1"/>
    </row>
    <row r="104" spans="1:11" s="8" customFormat="1" ht="25.5">
      <c r="A104" s="25"/>
      <c r="B104" s="96" t="s">
        <v>79</v>
      </c>
      <c r="C104" s="296"/>
      <c r="D104" s="296"/>
      <c r="E104" s="299"/>
      <c r="F104" s="299"/>
      <c r="G104" s="226"/>
      <c r="H104" s="86">
        <f>SUM(H82:H102)</f>
        <v>0</v>
      </c>
      <c r="I104" s="83"/>
      <c r="J104" s="1"/>
    </row>
    <row r="107" spans="1:11" ht="25.5">
      <c r="B107" s="106" t="s">
        <v>80</v>
      </c>
      <c r="C107" s="116"/>
      <c r="D107" s="7"/>
      <c r="E107" s="87"/>
      <c r="F107" s="88"/>
      <c r="G107" s="88"/>
      <c r="H107" s="89">
        <f>H79-H104</f>
        <v>0</v>
      </c>
      <c r="I107" s="34"/>
    </row>
    <row r="109" spans="1:11" ht="25.5">
      <c r="B109" s="106" t="s">
        <v>125</v>
      </c>
      <c r="C109" s="116"/>
      <c r="D109" s="7"/>
      <c r="E109" s="87"/>
      <c r="F109" s="88"/>
      <c r="G109" s="88"/>
      <c r="H109" s="89">
        <f>H79+24*H77-H104*2</f>
        <v>0</v>
      </c>
      <c r="I109" s="34"/>
    </row>
  </sheetData>
  <mergeCells count="37">
    <mergeCell ref="C1:G1"/>
    <mergeCell ref="C82:D82"/>
    <mergeCell ref="C58:D58"/>
    <mergeCell ref="E2:F2"/>
    <mergeCell ref="C20:D20"/>
    <mergeCell ref="C33:D33"/>
    <mergeCell ref="C57:D57"/>
    <mergeCell ref="C59:D59"/>
    <mergeCell ref="C60:D60"/>
    <mergeCell ref="C63:D63"/>
    <mergeCell ref="C68:D68"/>
    <mergeCell ref="C81:D81"/>
    <mergeCell ref="B3:I3"/>
    <mergeCell ref="B4:I4"/>
    <mergeCell ref="B5:I5"/>
    <mergeCell ref="E104:F104"/>
    <mergeCell ref="C88:D88"/>
    <mergeCell ref="C91:D91"/>
    <mergeCell ref="C92:D92"/>
    <mergeCell ref="C94:D94"/>
    <mergeCell ref="C96:D96"/>
    <mergeCell ref="C98:D98"/>
    <mergeCell ref="C99:D99"/>
    <mergeCell ref="C100:D100"/>
    <mergeCell ref="C101:D101"/>
    <mergeCell ref="C102:D102"/>
    <mergeCell ref="C104:D104"/>
    <mergeCell ref="C97:D97"/>
    <mergeCell ref="C83:D83"/>
    <mergeCell ref="C89:D89"/>
    <mergeCell ref="C90:D90"/>
    <mergeCell ref="C93:D93"/>
    <mergeCell ref="C95:D95"/>
    <mergeCell ref="C87:D87"/>
    <mergeCell ref="C85:D85"/>
    <mergeCell ref="C84:D84"/>
    <mergeCell ref="C86:D8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X109"/>
  <sheetViews>
    <sheetView tabSelected="1" workbookViewId="0">
      <selection activeCell="A64" sqref="A64:XFD64"/>
    </sheetView>
  </sheetViews>
  <sheetFormatPr defaultColWidth="8.85546875" defaultRowHeight="13.5"/>
  <cols>
    <col min="1" max="1" width="5.140625" style="1" customWidth="1"/>
    <col min="2" max="2" width="49.42578125" style="94" bestFit="1" customWidth="1"/>
    <col min="3" max="3" width="18.28515625" style="29" customWidth="1"/>
    <col min="4" max="4" width="12.28515625" style="1" customWidth="1"/>
    <col min="5" max="5" width="12.42578125" style="27" customWidth="1"/>
    <col min="6" max="7" width="23.42578125" style="28" customWidth="1"/>
    <col min="8" max="8" width="21.85546875" style="28" bestFit="1" customWidth="1"/>
    <col min="9" max="9" width="63.85546875" style="29" customWidth="1"/>
    <col min="10" max="10" width="8.85546875" style="1"/>
    <col min="11" max="11" width="13" style="2" customWidth="1"/>
    <col min="12" max="256" width="8.85546875" style="1"/>
    <col min="257" max="257" width="5.140625" style="1" customWidth="1"/>
    <col min="258" max="258" width="49.42578125" style="1" bestFit="1" customWidth="1"/>
    <col min="259" max="259" width="18.28515625" style="1" customWidth="1"/>
    <col min="260" max="260" width="12.28515625" style="1" customWidth="1"/>
    <col min="261" max="261" width="12.42578125" style="1" customWidth="1"/>
    <col min="262" max="263" width="23.42578125" style="1" customWidth="1"/>
    <col min="264" max="264" width="21.85546875" style="1" bestFit="1" customWidth="1"/>
    <col min="265" max="265" width="63.85546875" style="1" customWidth="1"/>
    <col min="266" max="266" width="8.85546875" style="1"/>
    <col min="267" max="267" width="13" style="1" customWidth="1"/>
    <col min="268" max="512" width="8.85546875" style="1"/>
    <col min="513" max="513" width="5.140625" style="1" customWidth="1"/>
    <col min="514" max="514" width="49.42578125" style="1" bestFit="1" customWidth="1"/>
    <col min="515" max="515" width="18.28515625" style="1" customWidth="1"/>
    <col min="516" max="516" width="12.28515625" style="1" customWidth="1"/>
    <col min="517" max="517" width="12.42578125" style="1" customWidth="1"/>
    <col min="518" max="519" width="23.42578125" style="1" customWidth="1"/>
    <col min="520" max="520" width="21.85546875" style="1" bestFit="1" customWidth="1"/>
    <col min="521" max="521" width="63.85546875" style="1" customWidth="1"/>
    <col min="522" max="522" width="8.85546875" style="1"/>
    <col min="523" max="523" width="13" style="1" customWidth="1"/>
    <col min="524" max="768" width="8.85546875" style="1"/>
    <col min="769" max="769" width="5.140625" style="1" customWidth="1"/>
    <col min="770" max="770" width="49.42578125" style="1" bestFit="1" customWidth="1"/>
    <col min="771" max="771" width="18.28515625" style="1" customWidth="1"/>
    <col min="772" max="772" width="12.28515625" style="1" customWidth="1"/>
    <col min="773" max="773" width="12.42578125" style="1" customWidth="1"/>
    <col min="774" max="775" width="23.42578125" style="1" customWidth="1"/>
    <col min="776" max="776" width="21.85546875" style="1" bestFit="1" customWidth="1"/>
    <col min="777" max="777" width="63.85546875" style="1" customWidth="1"/>
    <col min="778" max="778" width="8.85546875" style="1"/>
    <col min="779" max="779" width="13" style="1" customWidth="1"/>
    <col min="780" max="1024" width="8.85546875" style="1"/>
    <col min="1025" max="1025" width="5.140625" style="1" customWidth="1"/>
    <col min="1026" max="1026" width="49.42578125" style="1" bestFit="1" customWidth="1"/>
    <col min="1027" max="1027" width="18.28515625" style="1" customWidth="1"/>
    <col min="1028" max="1028" width="12.28515625" style="1" customWidth="1"/>
    <col min="1029" max="1029" width="12.42578125" style="1" customWidth="1"/>
    <col min="1030" max="1031" width="23.42578125" style="1" customWidth="1"/>
    <col min="1032" max="1032" width="21.85546875" style="1" bestFit="1" customWidth="1"/>
    <col min="1033" max="1033" width="63.85546875" style="1" customWidth="1"/>
    <col min="1034" max="1034" width="8.85546875" style="1"/>
    <col min="1035" max="1035" width="13" style="1" customWidth="1"/>
    <col min="1036" max="1280" width="8.85546875" style="1"/>
    <col min="1281" max="1281" width="5.140625" style="1" customWidth="1"/>
    <col min="1282" max="1282" width="49.42578125" style="1" bestFit="1" customWidth="1"/>
    <col min="1283" max="1283" width="18.28515625" style="1" customWidth="1"/>
    <col min="1284" max="1284" width="12.28515625" style="1" customWidth="1"/>
    <col min="1285" max="1285" width="12.42578125" style="1" customWidth="1"/>
    <col min="1286" max="1287" width="23.42578125" style="1" customWidth="1"/>
    <col min="1288" max="1288" width="21.85546875" style="1" bestFit="1" customWidth="1"/>
    <col min="1289" max="1289" width="63.85546875" style="1" customWidth="1"/>
    <col min="1290" max="1290" width="8.85546875" style="1"/>
    <col min="1291" max="1291" width="13" style="1" customWidth="1"/>
    <col min="1292" max="1536" width="8.85546875" style="1"/>
    <col min="1537" max="1537" width="5.140625" style="1" customWidth="1"/>
    <col min="1538" max="1538" width="49.42578125" style="1" bestFit="1" customWidth="1"/>
    <col min="1539" max="1539" width="18.28515625" style="1" customWidth="1"/>
    <col min="1540" max="1540" width="12.28515625" style="1" customWidth="1"/>
    <col min="1541" max="1541" width="12.42578125" style="1" customWidth="1"/>
    <col min="1542" max="1543" width="23.42578125" style="1" customWidth="1"/>
    <col min="1544" max="1544" width="21.85546875" style="1" bestFit="1" customWidth="1"/>
    <col min="1545" max="1545" width="63.85546875" style="1" customWidth="1"/>
    <col min="1546" max="1546" width="8.85546875" style="1"/>
    <col min="1547" max="1547" width="13" style="1" customWidth="1"/>
    <col min="1548" max="1792" width="8.85546875" style="1"/>
    <col min="1793" max="1793" width="5.140625" style="1" customWidth="1"/>
    <col min="1794" max="1794" width="49.42578125" style="1" bestFit="1" customWidth="1"/>
    <col min="1795" max="1795" width="18.28515625" style="1" customWidth="1"/>
    <col min="1796" max="1796" width="12.28515625" style="1" customWidth="1"/>
    <col min="1797" max="1797" width="12.42578125" style="1" customWidth="1"/>
    <col min="1798" max="1799" width="23.42578125" style="1" customWidth="1"/>
    <col min="1800" max="1800" width="21.85546875" style="1" bestFit="1" customWidth="1"/>
    <col min="1801" max="1801" width="63.85546875" style="1" customWidth="1"/>
    <col min="1802" max="1802" width="8.85546875" style="1"/>
    <col min="1803" max="1803" width="13" style="1" customWidth="1"/>
    <col min="1804" max="2048" width="8.85546875" style="1"/>
    <col min="2049" max="2049" width="5.140625" style="1" customWidth="1"/>
    <col min="2050" max="2050" width="49.42578125" style="1" bestFit="1" customWidth="1"/>
    <col min="2051" max="2051" width="18.28515625" style="1" customWidth="1"/>
    <col min="2052" max="2052" width="12.28515625" style="1" customWidth="1"/>
    <col min="2053" max="2053" width="12.42578125" style="1" customWidth="1"/>
    <col min="2054" max="2055" width="23.42578125" style="1" customWidth="1"/>
    <col min="2056" max="2056" width="21.85546875" style="1" bestFit="1" customWidth="1"/>
    <col min="2057" max="2057" width="63.85546875" style="1" customWidth="1"/>
    <col min="2058" max="2058" width="8.85546875" style="1"/>
    <col min="2059" max="2059" width="13" style="1" customWidth="1"/>
    <col min="2060" max="2304" width="8.85546875" style="1"/>
    <col min="2305" max="2305" width="5.140625" style="1" customWidth="1"/>
    <col min="2306" max="2306" width="49.42578125" style="1" bestFit="1" customWidth="1"/>
    <col min="2307" max="2307" width="18.28515625" style="1" customWidth="1"/>
    <col min="2308" max="2308" width="12.28515625" style="1" customWidth="1"/>
    <col min="2309" max="2309" width="12.42578125" style="1" customWidth="1"/>
    <col min="2310" max="2311" width="23.42578125" style="1" customWidth="1"/>
    <col min="2312" max="2312" width="21.85546875" style="1" bestFit="1" customWidth="1"/>
    <col min="2313" max="2313" width="63.85546875" style="1" customWidth="1"/>
    <col min="2314" max="2314" width="8.85546875" style="1"/>
    <col min="2315" max="2315" width="13" style="1" customWidth="1"/>
    <col min="2316" max="2560" width="8.85546875" style="1"/>
    <col min="2561" max="2561" width="5.140625" style="1" customWidth="1"/>
    <col min="2562" max="2562" width="49.42578125" style="1" bestFit="1" customWidth="1"/>
    <col min="2563" max="2563" width="18.28515625" style="1" customWidth="1"/>
    <col min="2564" max="2564" width="12.28515625" style="1" customWidth="1"/>
    <col min="2565" max="2565" width="12.42578125" style="1" customWidth="1"/>
    <col min="2566" max="2567" width="23.42578125" style="1" customWidth="1"/>
    <col min="2568" max="2568" width="21.85546875" style="1" bestFit="1" customWidth="1"/>
    <col min="2569" max="2569" width="63.85546875" style="1" customWidth="1"/>
    <col min="2570" max="2570" width="8.85546875" style="1"/>
    <col min="2571" max="2571" width="13" style="1" customWidth="1"/>
    <col min="2572" max="2816" width="8.85546875" style="1"/>
    <col min="2817" max="2817" width="5.140625" style="1" customWidth="1"/>
    <col min="2818" max="2818" width="49.42578125" style="1" bestFit="1" customWidth="1"/>
    <col min="2819" max="2819" width="18.28515625" style="1" customWidth="1"/>
    <col min="2820" max="2820" width="12.28515625" style="1" customWidth="1"/>
    <col min="2821" max="2821" width="12.42578125" style="1" customWidth="1"/>
    <col min="2822" max="2823" width="23.42578125" style="1" customWidth="1"/>
    <col min="2824" max="2824" width="21.85546875" style="1" bestFit="1" customWidth="1"/>
    <col min="2825" max="2825" width="63.85546875" style="1" customWidth="1"/>
    <col min="2826" max="2826" width="8.85546875" style="1"/>
    <col min="2827" max="2827" width="13" style="1" customWidth="1"/>
    <col min="2828" max="3072" width="8.85546875" style="1"/>
    <col min="3073" max="3073" width="5.140625" style="1" customWidth="1"/>
    <col min="3074" max="3074" width="49.42578125" style="1" bestFit="1" customWidth="1"/>
    <col min="3075" max="3075" width="18.28515625" style="1" customWidth="1"/>
    <col min="3076" max="3076" width="12.28515625" style="1" customWidth="1"/>
    <col min="3077" max="3077" width="12.42578125" style="1" customWidth="1"/>
    <col min="3078" max="3079" width="23.42578125" style="1" customWidth="1"/>
    <col min="3080" max="3080" width="21.85546875" style="1" bestFit="1" customWidth="1"/>
    <col min="3081" max="3081" width="63.85546875" style="1" customWidth="1"/>
    <col min="3082" max="3082" width="8.85546875" style="1"/>
    <col min="3083" max="3083" width="13" style="1" customWidth="1"/>
    <col min="3084" max="3328" width="8.85546875" style="1"/>
    <col min="3329" max="3329" width="5.140625" style="1" customWidth="1"/>
    <col min="3330" max="3330" width="49.42578125" style="1" bestFit="1" customWidth="1"/>
    <col min="3331" max="3331" width="18.28515625" style="1" customWidth="1"/>
    <col min="3332" max="3332" width="12.28515625" style="1" customWidth="1"/>
    <col min="3333" max="3333" width="12.42578125" style="1" customWidth="1"/>
    <col min="3334" max="3335" width="23.42578125" style="1" customWidth="1"/>
    <col min="3336" max="3336" width="21.85546875" style="1" bestFit="1" customWidth="1"/>
    <col min="3337" max="3337" width="63.85546875" style="1" customWidth="1"/>
    <col min="3338" max="3338" width="8.85546875" style="1"/>
    <col min="3339" max="3339" width="13" style="1" customWidth="1"/>
    <col min="3340" max="3584" width="8.85546875" style="1"/>
    <col min="3585" max="3585" width="5.140625" style="1" customWidth="1"/>
    <col min="3586" max="3586" width="49.42578125" style="1" bestFit="1" customWidth="1"/>
    <col min="3587" max="3587" width="18.28515625" style="1" customWidth="1"/>
    <col min="3588" max="3588" width="12.28515625" style="1" customWidth="1"/>
    <col min="3589" max="3589" width="12.42578125" style="1" customWidth="1"/>
    <col min="3590" max="3591" width="23.42578125" style="1" customWidth="1"/>
    <col min="3592" max="3592" width="21.85546875" style="1" bestFit="1" customWidth="1"/>
    <col min="3593" max="3593" width="63.85546875" style="1" customWidth="1"/>
    <col min="3594" max="3594" width="8.85546875" style="1"/>
    <col min="3595" max="3595" width="13" style="1" customWidth="1"/>
    <col min="3596" max="3840" width="8.85546875" style="1"/>
    <col min="3841" max="3841" width="5.140625" style="1" customWidth="1"/>
    <col min="3842" max="3842" width="49.42578125" style="1" bestFit="1" customWidth="1"/>
    <col min="3843" max="3843" width="18.28515625" style="1" customWidth="1"/>
    <col min="3844" max="3844" width="12.28515625" style="1" customWidth="1"/>
    <col min="3845" max="3845" width="12.42578125" style="1" customWidth="1"/>
    <col min="3846" max="3847" width="23.42578125" style="1" customWidth="1"/>
    <col min="3848" max="3848" width="21.85546875" style="1" bestFit="1" customWidth="1"/>
    <col min="3849" max="3849" width="63.85546875" style="1" customWidth="1"/>
    <col min="3850" max="3850" width="8.85546875" style="1"/>
    <col min="3851" max="3851" width="13" style="1" customWidth="1"/>
    <col min="3852" max="4096" width="8.85546875" style="1"/>
    <col min="4097" max="4097" width="5.140625" style="1" customWidth="1"/>
    <col min="4098" max="4098" width="49.42578125" style="1" bestFit="1" customWidth="1"/>
    <col min="4099" max="4099" width="18.28515625" style="1" customWidth="1"/>
    <col min="4100" max="4100" width="12.28515625" style="1" customWidth="1"/>
    <col min="4101" max="4101" width="12.42578125" style="1" customWidth="1"/>
    <col min="4102" max="4103" width="23.42578125" style="1" customWidth="1"/>
    <col min="4104" max="4104" width="21.85546875" style="1" bestFit="1" customWidth="1"/>
    <col min="4105" max="4105" width="63.85546875" style="1" customWidth="1"/>
    <col min="4106" max="4106" width="8.85546875" style="1"/>
    <col min="4107" max="4107" width="13" style="1" customWidth="1"/>
    <col min="4108" max="4352" width="8.85546875" style="1"/>
    <col min="4353" max="4353" width="5.140625" style="1" customWidth="1"/>
    <col min="4354" max="4354" width="49.42578125" style="1" bestFit="1" customWidth="1"/>
    <col min="4355" max="4355" width="18.28515625" style="1" customWidth="1"/>
    <col min="4356" max="4356" width="12.28515625" style="1" customWidth="1"/>
    <col min="4357" max="4357" width="12.42578125" style="1" customWidth="1"/>
    <col min="4358" max="4359" width="23.42578125" style="1" customWidth="1"/>
    <col min="4360" max="4360" width="21.85546875" style="1" bestFit="1" customWidth="1"/>
    <col min="4361" max="4361" width="63.85546875" style="1" customWidth="1"/>
    <col min="4362" max="4362" width="8.85546875" style="1"/>
    <col min="4363" max="4363" width="13" style="1" customWidth="1"/>
    <col min="4364" max="4608" width="8.85546875" style="1"/>
    <col min="4609" max="4609" width="5.140625" style="1" customWidth="1"/>
    <col min="4610" max="4610" width="49.42578125" style="1" bestFit="1" customWidth="1"/>
    <col min="4611" max="4611" width="18.28515625" style="1" customWidth="1"/>
    <col min="4612" max="4612" width="12.28515625" style="1" customWidth="1"/>
    <col min="4613" max="4613" width="12.42578125" style="1" customWidth="1"/>
    <col min="4614" max="4615" width="23.42578125" style="1" customWidth="1"/>
    <col min="4616" max="4616" width="21.85546875" style="1" bestFit="1" customWidth="1"/>
    <col min="4617" max="4617" width="63.85546875" style="1" customWidth="1"/>
    <col min="4618" max="4618" width="8.85546875" style="1"/>
    <col min="4619" max="4619" width="13" style="1" customWidth="1"/>
    <col min="4620" max="4864" width="8.85546875" style="1"/>
    <col min="4865" max="4865" width="5.140625" style="1" customWidth="1"/>
    <col min="4866" max="4866" width="49.42578125" style="1" bestFit="1" customWidth="1"/>
    <col min="4867" max="4867" width="18.28515625" style="1" customWidth="1"/>
    <col min="4868" max="4868" width="12.28515625" style="1" customWidth="1"/>
    <col min="4869" max="4869" width="12.42578125" style="1" customWidth="1"/>
    <col min="4870" max="4871" width="23.42578125" style="1" customWidth="1"/>
    <col min="4872" max="4872" width="21.85546875" style="1" bestFit="1" customWidth="1"/>
    <col min="4873" max="4873" width="63.85546875" style="1" customWidth="1"/>
    <col min="4874" max="4874" width="8.85546875" style="1"/>
    <col min="4875" max="4875" width="13" style="1" customWidth="1"/>
    <col min="4876" max="5120" width="8.85546875" style="1"/>
    <col min="5121" max="5121" width="5.140625" style="1" customWidth="1"/>
    <col min="5122" max="5122" width="49.42578125" style="1" bestFit="1" customWidth="1"/>
    <col min="5123" max="5123" width="18.28515625" style="1" customWidth="1"/>
    <col min="5124" max="5124" width="12.28515625" style="1" customWidth="1"/>
    <col min="5125" max="5125" width="12.42578125" style="1" customWidth="1"/>
    <col min="5126" max="5127" width="23.42578125" style="1" customWidth="1"/>
    <col min="5128" max="5128" width="21.85546875" style="1" bestFit="1" customWidth="1"/>
    <col min="5129" max="5129" width="63.85546875" style="1" customWidth="1"/>
    <col min="5130" max="5130" width="8.85546875" style="1"/>
    <col min="5131" max="5131" width="13" style="1" customWidth="1"/>
    <col min="5132" max="5376" width="8.85546875" style="1"/>
    <col min="5377" max="5377" width="5.140625" style="1" customWidth="1"/>
    <col min="5378" max="5378" width="49.42578125" style="1" bestFit="1" customWidth="1"/>
    <col min="5379" max="5379" width="18.28515625" style="1" customWidth="1"/>
    <col min="5380" max="5380" width="12.28515625" style="1" customWidth="1"/>
    <col min="5381" max="5381" width="12.42578125" style="1" customWidth="1"/>
    <col min="5382" max="5383" width="23.42578125" style="1" customWidth="1"/>
    <col min="5384" max="5384" width="21.85546875" style="1" bestFit="1" customWidth="1"/>
    <col min="5385" max="5385" width="63.85546875" style="1" customWidth="1"/>
    <col min="5386" max="5386" width="8.85546875" style="1"/>
    <col min="5387" max="5387" width="13" style="1" customWidth="1"/>
    <col min="5388" max="5632" width="8.85546875" style="1"/>
    <col min="5633" max="5633" width="5.140625" style="1" customWidth="1"/>
    <col min="5634" max="5634" width="49.42578125" style="1" bestFit="1" customWidth="1"/>
    <col min="5635" max="5635" width="18.28515625" style="1" customWidth="1"/>
    <col min="5636" max="5636" width="12.28515625" style="1" customWidth="1"/>
    <col min="5637" max="5637" width="12.42578125" style="1" customWidth="1"/>
    <col min="5638" max="5639" width="23.42578125" style="1" customWidth="1"/>
    <col min="5640" max="5640" width="21.85546875" style="1" bestFit="1" customWidth="1"/>
    <col min="5641" max="5641" width="63.85546875" style="1" customWidth="1"/>
    <col min="5642" max="5642" width="8.85546875" style="1"/>
    <col min="5643" max="5643" width="13" style="1" customWidth="1"/>
    <col min="5644" max="5888" width="8.85546875" style="1"/>
    <col min="5889" max="5889" width="5.140625" style="1" customWidth="1"/>
    <col min="5890" max="5890" width="49.42578125" style="1" bestFit="1" customWidth="1"/>
    <col min="5891" max="5891" width="18.28515625" style="1" customWidth="1"/>
    <col min="5892" max="5892" width="12.28515625" style="1" customWidth="1"/>
    <col min="5893" max="5893" width="12.42578125" style="1" customWidth="1"/>
    <col min="5894" max="5895" width="23.42578125" style="1" customWidth="1"/>
    <col min="5896" max="5896" width="21.85546875" style="1" bestFit="1" customWidth="1"/>
    <col min="5897" max="5897" width="63.85546875" style="1" customWidth="1"/>
    <col min="5898" max="5898" width="8.85546875" style="1"/>
    <col min="5899" max="5899" width="13" style="1" customWidth="1"/>
    <col min="5900" max="6144" width="8.85546875" style="1"/>
    <col min="6145" max="6145" width="5.140625" style="1" customWidth="1"/>
    <col min="6146" max="6146" width="49.42578125" style="1" bestFit="1" customWidth="1"/>
    <col min="6147" max="6147" width="18.28515625" style="1" customWidth="1"/>
    <col min="6148" max="6148" width="12.28515625" style="1" customWidth="1"/>
    <col min="6149" max="6149" width="12.42578125" style="1" customWidth="1"/>
    <col min="6150" max="6151" width="23.42578125" style="1" customWidth="1"/>
    <col min="6152" max="6152" width="21.85546875" style="1" bestFit="1" customWidth="1"/>
    <col min="6153" max="6153" width="63.85546875" style="1" customWidth="1"/>
    <col min="6154" max="6154" width="8.85546875" style="1"/>
    <col min="6155" max="6155" width="13" style="1" customWidth="1"/>
    <col min="6156" max="6400" width="8.85546875" style="1"/>
    <col min="6401" max="6401" width="5.140625" style="1" customWidth="1"/>
    <col min="6402" max="6402" width="49.42578125" style="1" bestFit="1" customWidth="1"/>
    <col min="6403" max="6403" width="18.28515625" style="1" customWidth="1"/>
    <col min="6404" max="6404" width="12.28515625" style="1" customWidth="1"/>
    <col min="6405" max="6405" width="12.42578125" style="1" customWidth="1"/>
    <col min="6406" max="6407" width="23.42578125" style="1" customWidth="1"/>
    <col min="6408" max="6408" width="21.85546875" style="1" bestFit="1" customWidth="1"/>
    <col min="6409" max="6409" width="63.85546875" style="1" customWidth="1"/>
    <col min="6410" max="6410" width="8.85546875" style="1"/>
    <col min="6411" max="6411" width="13" style="1" customWidth="1"/>
    <col min="6412" max="6656" width="8.85546875" style="1"/>
    <col min="6657" max="6657" width="5.140625" style="1" customWidth="1"/>
    <col min="6658" max="6658" width="49.42578125" style="1" bestFit="1" customWidth="1"/>
    <col min="6659" max="6659" width="18.28515625" style="1" customWidth="1"/>
    <col min="6660" max="6660" width="12.28515625" style="1" customWidth="1"/>
    <col min="6661" max="6661" width="12.42578125" style="1" customWidth="1"/>
    <col min="6662" max="6663" width="23.42578125" style="1" customWidth="1"/>
    <col min="6664" max="6664" width="21.85546875" style="1" bestFit="1" customWidth="1"/>
    <col min="6665" max="6665" width="63.85546875" style="1" customWidth="1"/>
    <col min="6666" max="6666" width="8.85546875" style="1"/>
    <col min="6667" max="6667" width="13" style="1" customWidth="1"/>
    <col min="6668" max="6912" width="8.85546875" style="1"/>
    <col min="6913" max="6913" width="5.140625" style="1" customWidth="1"/>
    <col min="6914" max="6914" width="49.42578125" style="1" bestFit="1" customWidth="1"/>
    <col min="6915" max="6915" width="18.28515625" style="1" customWidth="1"/>
    <col min="6916" max="6916" width="12.28515625" style="1" customWidth="1"/>
    <col min="6917" max="6917" width="12.42578125" style="1" customWidth="1"/>
    <col min="6918" max="6919" width="23.42578125" style="1" customWidth="1"/>
    <col min="6920" max="6920" width="21.85546875" style="1" bestFit="1" customWidth="1"/>
    <col min="6921" max="6921" width="63.85546875" style="1" customWidth="1"/>
    <col min="6922" max="6922" width="8.85546875" style="1"/>
    <col min="6923" max="6923" width="13" style="1" customWidth="1"/>
    <col min="6924" max="7168" width="8.85546875" style="1"/>
    <col min="7169" max="7169" width="5.140625" style="1" customWidth="1"/>
    <col min="7170" max="7170" width="49.42578125" style="1" bestFit="1" customWidth="1"/>
    <col min="7171" max="7171" width="18.28515625" style="1" customWidth="1"/>
    <col min="7172" max="7172" width="12.28515625" style="1" customWidth="1"/>
    <col min="7173" max="7173" width="12.42578125" style="1" customWidth="1"/>
    <col min="7174" max="7175" width="23.42578125" style="1" customWidth="1"/>
    <col min="7176" max="7176" width="21.85546875" style="1" bestFit="1" customWidth="1"/>
    <col min="7177" max="7177" width="63.85546875" style="1" customWidth="1"/>
    <col min="7178" max="7178" width="8.85546875" style="1"/>
    <col min="7179" max="7179" width="13" style="1" customWidth="1"/>
    <col min="7180" max="7424" width="8.85546875" style="1"/>
    <col min="7425" max="7425" width="5.140625" style="1" customWidth="1"/>
    <col min="7426" max="7426" width="49.42578125" style="1" bestFit="1" customWidth="1"/>
    <col min="7427" max="7427" width="18.28515625" style="1" customWidth="1"/>
    <col min="7428" max="7428" width="12.28515625" style="1" customWidth="1"/>
    <col min="7429" max="7429" width="12.42578125" style="1" customWidth="1"/>
    <col min="7430" max="7431" width="23.42578125" style="1" customWidth="1"/>
    <col min="7432" max="7432" width="21.85546875" style="1" bestFit="1" customWidth="1"/>
    <col min="7433" max="7433" width="63.85546875" style="1" customWidth="1"/>
    <col min="7434" max="7434" width="8.85546875" style="1"/>
    <col min="7435" max="7435" width="13" style="1" customWidth="1"/>
    <col min="7436" max="7680" width="8.85546875" style="1"/>
    <col min="7681" max="7681" width="5.140625" style="1" customWidth="1"/>
    <col min="7682" max="7682" width="49.42578125" style="1" bestFit="1" customWidth="1"/>
    <col min="7683" max="7683" width="18.28515625" style="1" customWidth="1"/>
    <col min="7684" max="7684" width="12.28515625" style="1" customWidth="1"/>
    <col min="7685" max="7685" width="12.42578125" style="1" customWidth="1"/>
    <col min="7686" max="7687" width="23.42578125" style="1" customWidth="1"/>
    <col min="7688" max="7688" width="21.85546875" style="1" bestFit="1" customWidth="1"/>
    <col min="7689" max="7689" width="63.85546875" style="1" customWidth="1"/>
    <col min="7690" max="7690" width="8.85546875" style="1"/>
    <col min="7691" max="7691" width="13" style="1" customWidth="1"/>
    <col min="7692" max="7936" width="8.85546875" style="1"/>
    <col min="7937" max="7937" width="5.140625" style="1" customWidth="1"/>
    <col min="7938" max="7938" width="49.42578125" style="1" bestFit="1" customWidth="1"/>
    <col min="7939" max="7939" width="18.28515625" style="1" customWidth="1"/>
    <col min="7940" max="7940" width="12.28515625" style="1" customWidth="1"/>
    <col min="7941" max="7941" width="12.42578125" style="1" customWidth="1"/>
    <col min="7942" max="7943" width="23.42578125" style="1" customWidth="1"/>
    <col min="7944" max="7944" width="21.85546875" style="1" bestFit="1" customWidth="1"/>
    <col min="7945" max="7945" width="63.85546875" style="1" customWidth="1"/>
    <col min="7946" max="7946" width="8.85546875" style="1"/>
    <col min="7947" max="7947" width="13" style="1" customWidth="1"/>
    <col min="7948" max="8192" width="8.85546875" style="1"/>
    <col min="8193" max="8193" width="5.140625" style="1" customWidth="1"/>
    <col min="8194" max="8194" width="49.42578125" style="1" bestFit="1" customWidth="1"/>
    <col min="8195" max="8195" width="18.28515625" style="1" customWidth="1"/>
    <col min="8196" max="8196" width="12.28515625" style="1" customWidth="1"/>
    <col min="8197" max="8197" width="12.42578125" style="1" customWidth="1"/>
    <col min="8198" max="8199" width="23.42578125" style="1" customWidth="1"/>
    <col min="8200" max="8200" width="21.85546875" style="1" bestFit="1" customWidth="1"/>
    <col min="8201" max="8201" width="63.85546875" style="1" customWidth="1"/>
    <col min="8202" max="8202" width="8.85546875" style="1"/>
    <col min="8203" max="8203" width="13" style="1" customWidth="1"/>
    <col min="8204" max="8448" width="8.85546875" style="1"/>
    <col min="8449" max="8449" width="5.140625" style="1" customWidth="1"/>
    <col min="8450" max="8450" width="49.42578125" style="1" bestFit="1" customWidth="1"/>
    <col min="8451" max="8451" width="18.28515625" style="1" customWidth="1"/>
    <col min="8452" max="8452" width="12.28515625" style="1" customWidth="1"/>
    <col min="8453" max="8453" width="12.42578125" style="1" customWidth="1"/>
    <col min="8454" max="8455" width="23.42578125" style="1" customWidth="1"/>
    <col min="8456" max="8456" width="21.85546875" style="1" bestFit="1" customWidth="1"/>
    <col min="8457" max="8457" width="63.85546875" style="1" customWidth="1"/>
    <col min="8458" max="8458" width="8.85546875" style="1"/>
    <col min="8459" max="8459" width="13" style="1" customWidth="1"/>
    <col min="8460" max="8704" width="8.85546875" style="1"/>
    <col min="8705" max="8705" width="5.140625" style="1" customWidth="1"/>
    <col min="8706" max="8706" width="49.42578125" style="1" bestFit="1" customWidth="1"/>
    <col min="8707" max="8707" width="18.28515625" style="1" customWidth="1"/>
    <col min="8708" max="8708" width="12.28515625" style="1" customWidth="1"/>
    <col min="8709" max="8709" width="12.42578125" style="1" customWidth="1"/>
    <col min="8710" max="8711" width="23.42578125" style="1" customWidth="1"/>
    <col min="8712" max="8712" width="21.85546875" style="1" bestFit="1" customWidth="1"/>
    <col min="8713" max="8713" width="63.85546875" style="1" customWidth="1"/>
    <col min="8714" max="8714" width="8.85546875" style="1"/>
    <col min="8715" max="8715" width="13" style="1" customWidth="1"/>
    <col min="8716" max="8960" width="8.85546875" style="1"/>
    <col min="8961" max="8961" width="5.140625" style="1" customWidth="1"/>
    <col min="8962" max="8962" width="49.42578125" style="1" bestFit="1" customWidth="1"/>
    <col min="8963" max="8963" width="18.28515625" style="1" customWidth="1"/>
    <col min="8964" max="8964" width="12.28515625" style="1" customWidth="1"/>
    <col min="8965" max="8965" width="12.42578125" style="1" customWidth="1"/>
    <col min="8966" max="8967" width="23.42578125" style="1" customWidth="1"/>
    <col min="8968" max="8968" width="21.85546875" style="1" bestFit="1" customWidth="1"/>
    <col min="8969" max="8969" width="63.85546875" style="1" customWidth="1"/>
    <col min="8970" max="8970" width="8.85546875" style="1"/>
    <col min="8971" max="8971" width="13" style="1" customWidth="1"/>
    <col min="8972" max="9216" width="8.85546875" style="1"/>
    <col min="9217" max="9217" width="5.140625" style="1" customWidth="1"/>
    <col min="9218" max="9218" width="49.42578125" style="1" bestFit="1" customWidth="1"/>
    <col min="9219" max="9219" width="18.28515625" style="1" customWidth="1"/>
    <col min="9220" max="9220" width="12.28515625" style="1" customWidth="1"/>
    <col min="9221" max="9221" width="12.42578125" style="1" customWidth="1"/>
    <col min="9222" max="9223" width="23.42578125" style="1" customWidth="1"/>
    <col min="9224" max="9224" width="21.85546875" style="1" bestFit="1" customWidth="1"/>
    <col min="9225" max="9225" width="63.85546875" style="1" customWidth="1"/>
    <col min="9226" max="9226" width="8.85546875" style="1"/>
    <col min="9227" max="9227" width="13" style="1" customWidth="1"/>
    <col min="9228" max="9472" width="8.85546875" style="1"/>
    <col min="9473" max="9473" width="5.140625" style="1" customWidth="1"/>
    <col min="9474" max="9474" width="49.42578125" style="1" bestFit="1" customWidth="1"/>
    <col min="9475" max="9475" width="18.28515625" style="1" customWidth="1"/>
    <col min="9476" max="9476" width="12.28515625" style="1" customWidth="1"/>
    <col min="9477" max="9477" width="12.42578125" style="1" customWidth="1"/>
    <col min="9478" max="9479" width="23.42578125" style="1" customWidth="1"/>
    <col min="9480" max="9480" width="21.85546875" style="1" bestFit="1" customWidth="1"/>
    <col min="9481" max="9481" width="63.85546875" style="1" customWidth="1"/>
    <col min="9482" max="9482" width="8.85546875" style="1"/>
    <col min="9483" max="9483" width="13" style="1" customWidth="1"/>
    <col min="9484" max="9728" width="8.85546875" style="1"/>
    <col min="9729" max="9729" width="5.140625" style="1" customWidth="1"/>
    <col min="9730" max="9730" width="49.42578125" style="1" bestFit="1" customWidth="1"/>
    <col min="9731" max="9731" width="18.28515625" style="1" customWidth="1"/>
    <col min="9732" max="9732" width="12.28515625" style="1" customWidth="1"/>
    <col min="9733" max="9733" width="12.42578125" style="1" customWidth="1"/>
    <col min="9734" max="9735" width="23.42578125" style="1" customWidth="1"/>
    <col min="9736" max="9736" width="21.85546875" style="1" bestFit="1" customWidth="1"/>
    <col min="9737" max="9737" width="63.85546875" style="1" customWidth="1"/>
    <col min="9738" max="9738" width="8.85546875" style="1"/>
    <col min="9739" max="9739" width="13" style="1" customWidth="1"/>
    <col min="9740" max="9984" width="8.85546875" style="1"/>
    <col min="9985" max="9985" width="5.140625" style="1" customWidth="1"/>
    <col min="9986" max="9986" width="49.42578125" style="1" bestFit="1" customWidth="1"/>
    <col min="9987" max="9987" width="18.28515625" style="1" customWidth="1"/>
    <col min="9988" max="9988" width="12.28515625" style="1" customWidth="1"/>
    <col min="9989" max="9989" width="12.42578125" style="1" customWidth="1"/>
    <col min="9990" max="9991" width="23.42578125" style="1" customWidth="1"/>
    <col min="9992" max="9992" width="21.85546875" style="1" bestFit="1" customWidth="1"/>
    <col min="9993" max="9993" width="63.85546875" style="1" customWidth="1"/>
    <col min="9994" max="9994" width="8.85546875" style="1"/>
    <col min="9995" max="9995" width="13" style="1" customWidth="1"/>
    <col min="9996" max="10240" width="8.85546875" style="1"/>
    <col min="10241" max="10241" width="5.140625" style="1" customWidth="1"/>
    <col min="10242" max="10242" width="49.42578125" style="1" bestFit="1" customWidth="1"/>
    <col min="10243" max="10243" width="18.28515625" style="1" customWidth="1"/>
    <col min="10244" max="10244" width="12.28515625" style="1" customWidth="1"/>
    <col min="10245" max="10245" width="12.42578125" style="1" customWidth="1"/>
    <col min="10246" max="10247" width="23.42578125" style="1" customWidth="1"/>
    <col min="10248" max="10248" width="21.85546875" style="1" bestFit="1" customWidth="1"/>
    <col min="10249" max="10249" width="63.85546875" style="1" customWidth="1"/>
    <col min="10250" max="10250" width="8.85546875" style="1"/>
    <col min="10251" max="10251" width="13" style="1" customWidth="1"/>
    <col min="10252" max="10496" width="8.85546875" style="1"/>
    <col min="10497" max="10497" width="5.140625" style="1" customWidth="1"/>
    <col min="10498" max="10498" width="49.42578125" style="1" bestFit="1" customWidth="1"/>
    <col min="10499" max="10499" width="18.28515625" style="1" customWidth="1"/>
    <col min="10500" max="10500" width="12.28515625" style="1" customWidth="1"/>
    <col min="10501" max="10501" width="12.42578125" style="1" customWidth="1"/>
    <col min="10502" max="10503" width="23.42578125" style="1" customWidth="1"/>
    <col min="10504" max="10504" width="21.85546875" style="1" bestFit="1" customWidth="1"/>
    <col min="10505" max="10505" width="63.85546875" style="1" customWidth="1"/>
    <col min="10506" max="10506" width="8.85546875" style="1"/>
    <col min="10507" max="10507" width="13" style="1" customWidth="1"/>
    <col min="10508" max="10752" width="8.85546875" style="1"/>
    <col min="10753" max="10753" width="5.140625" style="1" customWidth="1"/>
    <col min="10754" max="10754" width="49.42578125" style="1" bestFit="1" customWidth="1"/>
    <col min="10755" max="10755" width="18.28515625" style="1" customWidth="1"/>
    <col min="10756" max="10756" width="12.28515625" style="1" customWidth="1"/>
    <col min="10757" max="10757" width="12.42578125" style="1" customWidth="1"/>
    <col min="10758" max="10759" width="23.42578125" style="1" customWidth="1"/>
    <col min="10760" max="10760" width="21.85546875" style="1" bestFit="1" customWidth="1"/>
    <col min="10761" max="10761" width="63.85546875" style="1" customWidth="1"/>
    <col min="10762" max="10762" width="8.85546875" style="1"/>
    <col min="10763" max="10763" width="13" style="1" customWidth="1"/>
    <col min="10764" max="11008" width="8.85546875" style="1"/>
    <col min="11009" max="11009" width="5.140625" style="1" customWidth="1"/>
    <col min="11010" max="11010" width="49.42578125" style="1" bestFit="1" customWidth="1"/>
    <col min="11011" max="11011" width="18.28515625" style="1" customWidth="1"/>
    <col min="11012" max="11012" width="12.28515625" style="1" customWidth="1"/>
    <col min="11013" max="11013" width="12.42578125" style="1" customWidth="1"/>
    <col min="11014" max="11015" width="23.42578125" style="1" customWidth="1"/>
    <col min="11016" max="11016" width="21.85546875" style="1" bestFit="1" customWidth="1"/>
    <col min="11017" max="11017" width="63.85546875" style="1" customWidth="1"/>
    <col min="11018" max="11018" width="8.85546875" style="1"/>
    <col min="11019" max="11019" width="13" style="1" customWidth="1"/>
    <col min="11020" max="11264" width="8.85546875" style="1"/>
    <col min="11265" max="11265" width="5.140625" style="1" customWidth="1"/>
    <col min="11266" max="11266" width="49.42578125" style="1" bestFit="1" customWidth="1"/>
    <col min="11267" max="11267" width="18.28515625" style="1" customWidth="1"/>
    <col min="11268" max="11268" width="12.28515625" style="1" customWidth="1"/>
    <col min="11269" max="11269" width="12.42578125" style="1" customWidth="1"/>
    <col min="11270" max="11271" width="23.42578125" style="1" customWidth="1"/>
    <col min="11272" max="11272" width="21.85546875" style="1" bestFit="1" customWidth="1"/>
    <col min="11273" max="11273" width="63.85546875" style="1" customWidth="1"/>
    <col min="11274" max="11274" width="8.85546875" style="1"/>
    <col min="11275" max="11275" width="13" style="1" customWidth="1"/>
    <col min="11276" max="11520" width="8.85546875" style="1"/>
    <col min="11521" max="11521" width="5.140625" style="1" customWidth="1"/>
    <col min="11522" max="11522" width="49.42578125" style="1" bestFit="1" customWidth="1"/>
    <col min="11523" max="11523" width="18.28515625" style="1" customWidth="1"/>
    <col min="11524" max="11524" width="12.28515625" style="1" customWidth="1"/>
    <col min="11525" max="11525" width="12.42578125" style="1" customWidth="1"/>
    <col min="11526" max="11527" width="23.42578125" style="1" customWidth="1"/>
    <col min="11528" max="11528" width="21.85546875" style="1" bestFit="1" customWidth="1"/>
    <col min="11529" max="11529" width="63.85546875" style="1" customWidth="1"/>
    <col min="11530" max="11530" width="8.85546875" style="1"/>
    <col min="11531" max="11531" width="13" style="1" customWidth="1"/>
    <col min="11532" max="11776" width="8.85546875" style="1"/>
    <col min="11777" max="11777" width="5.140625" style="1" customWidth="1"/>
    <col min="11778" max="11778" width="49.42578125" style="1" bestFit="1" customWidth="1"/>
    <col min="11779" max="11779" width="18.28515625" style="1" customWidth="1"/>
    <col min="11780" max="11780" width="12.28515625" style="1" customWidth="1"/>
    <col min="11781" max="11781" width="12.42578125" style="1" customWidth="1"/>
    <col min="11782" max="11783" width="23.42578125" style="1" customWidth="1"/>
    <col min="11784" max="11784" width="21.85546875" style="1" bestFit="1" customWidth="1"/>
    <col min="11785" max="11785" width="63.85546875" style="1" customWidth="1"/>
    <col min="11786" max="11786" width="8.85546875" style="1"/>
    <col min="11787" max="11787" width="13" style="1" customWidth="1"/>
    <col min="11788" max="12032" width="8.85546875" style="1"/>
    <col min="12033" max="12033" width="5.140625" style="1" customWidth="1"/>
    <col min="12034" max="12034" width="49.42578125" style="1" bestFit="1" customWidth="1"/>
    <col min="12035" max="12035" width="18.28515625" style="1" customWidth="1"/>
    <col min="12036" max="12036" width="12.28515625" style="1" customWidth="1"/>
    <col min="12037" max="12037" width="12.42578125" style="1" customWidth="1"/>
    <col min="12038" max="12039" width="23.42578125" style="1" customWidth="1"/>
    <col min="12040" max="12040" width="21.85546875" style="1" bestFit="1" customWidth="1"/>
    <col min="12041" max="12041" width="63.85546875" style="1" customWidth="1"/>
    <col min="12042" max="12042" width="8.85546875" style="1"/>
    <col min="12043" max="12043" width="13" style="1" customWidth="1"/>
    <col min="12044" max="12288" width="8.85546875" style="1"/>
    <col min="12289" max="12289" width="5.140625" style="1" customWidth="1"/>
    <col min="12290" max="12290" width="49.42578125" style="1" bestFit="1" customWidth="1"/>
    <col min="12291" max="12291" width="18.28515625" style="1" customWidth="1"/>
    <col min="12292" max="12292" width="12.28515625" style="1" customWidth="1"/>
    <col min="12293" max="12293" width="12.42578125" style="1" customWidth="1"/>
    <col min="12294" max="12295" width="23.42578125" style="1" customWidth="1"/>
    <col min="12296" max="12296" width="21.85546875" style="1" bestFit="1" customWidth="1"/>
    <col min="12297" max="12297" width="63.85546875" style="1" customWidth="1"/>
    <col min="12298" max="12298" width="8.85546875" style="1"/>
    <col min="12299" max="12299" width="13" style="1" customWidth="1"/>
    <col min="12300" max="12544" width="8.85546875" style="1"/>
    <col min="12545" max="12545" width="5.140625" style="1" customWidth="1"/>
    <col min="12546" max="12546" width="49.42578125" style="1" bestFit="1" customWidth="1"/>
    <col min="12547" max="12547" width="18.28515625" style="1" customWidth="1"/>
    <col min="12548" max="12548" width="12.28515625" style="1" customWidth="1"/>
    <col min="12549" max="12549" width="12.42578125" style="1" customWidth="1"/>
    <col min="12550" max="12551" width="23.42578125" style="1" customWidth="1"/>
    <col min="12552" max="12552" width="21.85546875" style="1" bestFit="1" customWidth="1"/>
    <col min="12553" max="12553" width="63.85546875" style="1" customWidth="1"/>
    <col min="12554" max="12554" width="8.85546875" style="1"/>
    <col min="12555" max="12555" width="13" style="1" customWidth="1"/>
    <col min="12556" max="12800" width="8.85546875" style="1"/>
    <col min="12801" max="12801" width="5.140625" style="1" customWidth="1"/>
    <col min="12802" max="12802" width="49.42578125" style="1" bestFit="1" customWidth="1"/>
    <col min="12803" max="12803" width="18.28515625" style="1" customWidth="1"/>
    <col min="12804" max="12804" width="12.28515625" style="1" customWidth="1"/>
    <col min="12805" max="12805" width="12.42578125" style="1" customWidth="1"/>
    <col min="12806" max="12807" width="23.42578125" style="1" customWidth="1"/>
    <col min="12808" max="12808" width="21.85546875" style="1" bestFit="1" customWidth="1"/>
    <col min="12809" max="12809" width="63.85546875" style="1" customWidth="1"/>
    <col min="12810" max="12810" width="8.85546875" style="1"/>
    <col min="12811" max="12811" width="13" style="1" customWidth="1"/>
    <col min="12812" max="13056" width="8.85546875" style="1"/>
    <col min="13057" max="13057" width="5.140625" style="1" customWidth="1"/>
    <col min="13058" max="13058" width="49.42578125" style="1" bestFit="1" customWidth="1"/>
    <col min="13059" max="13059" width="18.28515625" style="1" customWidth="1"/>
    <col min="13060" max="13060" width="12.28515625" style="1" customWidth="1"/>
    <col min="13061" max="13061" width="12.42578125" style="1" customWidth="1"/>
    <col min="13062" max="13063" width="23.42578125" style="1" customWidth="1"/>
    <col min="13064" max="13064" width="21.85546875" style="1" bestFit="1" customWidth="1"/>
    <col min="13065" max="13065" width="63.85546875" style="1" customWidth="1"/>
    <col min="13066" max="13066" width="8.85546875" style="1"/>
    <col min="13067" max="13067" width="13" style="1" customWidth="1"/>
    <col min="13068" max="13312" width="8.85546875" style="1"/>
    <col min="13313" max="13313" width="5.140625" style="1" customWidth="1"/>
    <col min="13314" max="13314" width="49.42578125" style="1" bestFit="1" customWidth="1"/>
    <col min="13315" max="13315" width="18.28515625" style="1" customWidth="1"/>
    <col min="13316" max="13316" width="12.28515625" style="1" customWidth="1"/>
    <col min="13317" max="13317" width="12.42578125" style="1" customWidth="1"/>
    <col min="13318" max="13319" width="23.42578125" style="1" customWidth="1"/>
    <col min="13320" max="13320" width="21.85546875" style="1" bestFit="1" customWidth="1"/>
    <col min="13321" max="13321" width="63.85546875" style="1" customWidth="1"/>
    <col min="13322" max="13322" width="8.85546875" style="1"/>
    <col min="13323" max="13323" width="13" style="1" customWidth="1"/>
    <col min="13324" max="13568" width="8.85546875" style="1"/>
    <col min="13569" max="13569" width="5.140625" style="1" customWidth="1"/>
    <col min="13570" max="13570" width="49.42578125" style="1" bestFit="1" customWidth="1"/>
    <col min="13571" max="13571" width="18.28515625" style="1" customWidth="1"/>
    <col min="13572" max="13572" width="12.28515625" style="1" customWidth="1"/>
    <col min="13573" max="13573" width="12.42578125" style="1" customWidth="1"/>
    <col min="13574" max="13575" width="23.42578125" style="1" customWidth="1"/>
    <col min="13576" max="13576" width="21.85546875" style="1" bestFit="1" customWidth="1"/>
    <col min="13577" max="13577" width="63.85546875" style="1" customWidth="1"/>
    <col min="13578" max="13578" width="8.85546875" style="1"/>
    <col min="13579" max="13579" width="13" style="1" customWidth="1"/>
    <col min="13580" max="13824" width="8.85546875" style="1"/>
    <col min="13825" max="13825" width="5.140625" style="1" customWidth="1"/>
    <col min="13826" max="13826" width="49.42578125" style="1" bestFit="1" customWidth="1"/>
    <col min="13827" max="13827" width="18.28515625" style="1" customWidth="1"/>
    <col min="13828" max="13828" width="12.28515625" style="1" customWidth="1"/>
    <col min="13829" max="13829" width="12.42578125" style="1" customWidth="1"/>
    <col min="13830" max="13831" width="23.42578125" style="1" customWidth="1"/>
    <col min="13832" max="13832" width="21.85546875" style="1" bestFit="1" customWidth="1"/>
    <col min="13833" max="13833" width="63.85546875" style="1" customWidth="1"/>
    <col min="13834" max="13834" width="8.85546875" style="1"/>
    <col min="13835" max="13835" width="13" style="1" customWidth="1"/>
    <col min="13836" max="14080" width="8.85546875" style="1"/>
    <col min="14081" max="14081" width="5.140625" style="1" customWidth="1"/>
    <col min="14082" max="14082" width="49.42578125" style="1" bestFit="1" customWidth="1"/>
    <col min="14083" max="14083" width="18.28515625" style="1" customWidth="1"/>
    <col min="14084" max="14084" width="12.28515625" style="1" customWidth="1"/>
    <col min="14085" max="14085" width="12.42578125" style="1" customWidth="1"/>
    <col min="14086" max="14087" width="23.42578125" style="1" customWidth="1"/>
    <col min="14088" max="14088" width="21.85546875" style="1" bestFit="1" customWidth="1"/>
    <col min="14089" max="14089" width="63.85546875" style="1" customWidth="1"/>
    <col min="14090" max="14090" width="8.85546875" style="1"/>
    <col min="14091" max="14091" width="13" style="1" customWidth="1"/>
    <col min="14092" max="14336" width="8.85546875" style="1"/>
    <col min="14337" max="14337" width="5.140625" style="1" customWidth="1"/>
    <col min="14338" max="14338" width="49.42578125" style="1" bestFit="1" customWidth="1"/>
    <col min="14339" max="14339" width="18.28515625" style="1" customWidth="1"/>
    <col min="14340" max="14340" width="12.28515625" style="1" customWidth="1"/>
    <col min="14341" max="14341" width="12.42578125" style="1" customWidth="1"/>
    <col min="14342" max="14343" width="23.42578125" style="1" customWidth="1"/>
    <col min="14344" max="14344" width="21.85546875" style="1" bestFit="1" customWidth="1"/>
    <col min="14345" max="14345" width="63.85546875" style="1" customWidth="1"/>
    <col min="14346" max="14346" width="8.85546875" style="1"/>
    <col min="14347" max="14347" width="13" style="1" customWidth="1"/>
    <col min="14348" max="14592" width="8.85546875" style="1"/>
    <col min="14593" max="14593" width="5.140625" style="1" customWidth="1"/>
    <col min="14594" max="14594" width="49.42578125" style="1" bestFit="1" customWidth="1"/>
    <col min="14595" max="14595" width="18.28515625" style="1" customWidth="1"/>
    <col min="14596" max="14596" width="12.28515625" style="1" customWidth="1"/>
    <col min="14597" max="14597" width="12.42578125" style="1" customWidth="1"/>
    <col min="14598" max="14599" width="23.42578125" style="1" customWidth="1"/>
    <col min="14600" max="14600" width="21.85546875" style="1" bestFit="1" customWidth="1"/>
    <col min="14601" max="14601" width="63.85546875" style="1" customWidth="1"/>
    <col min="14602" max="14602" width="8.85546875" style="1"/>
    <col min="14603" max="14603" width="13" style="1" customWidth="1"/>
    <col min="14604" max="14848" width="8.85546875" style="1"/>
    <col min="14849" max="14849" width="5.140625" style="1" customWidth="1"/>
    <col min="14850" max="14850" width="49.42578125" style="1" bestFit="1" customWidth="1"/>
    <col min="14851" max="14851" width="18.28515625" style="1" customWidth="1"/>
    <col min="14852" max="14852" width="12.28515625" style="1" customWidth="1"/>
    <col min="14853" max="14853" width="12.42578125" style="1" customWidth="1"/>
    <col min="14854" max="14855" width="23.42578125" style="1" customWidth="1"/>
    <col min="14856" max="14856" width="21.85546875" style="1" bestFit="1" customWidth="1"/>
    <col min="14857" max="14857" width="63.85546875" style="1" customWidth="1"/>
    <col min="14858" max="14858" width="8.85546875" style="1"/>
    <col min="14859" max="14859" width="13" style="1" customWidth="1"/>
    <col min="14860" max="15104" width="8.85546875" style="1"/>
    <col min="15105" max="15105" width="5.140625" style="1" customWidth="1"/>
    <col min="15106" max="15106" width="49.42578125" style="1" bestFit="1" customWidth="1"/>
    <col min="15107" max="15107" width="18.28515625" style="1" customWidth="1"/>
    <col min="15108" max="15108" width="12.28515625" style="1" customWidth="1"/>
    <col min="15109" max="15109" width="12.42578125" style="1" customWidth="1"/>
    <col min="15110" max="15111" width="23.42578125" style="1" customWidth="1"/>
    <col min="15112" max="15112" width="21.85546875" style="1" bestFit="1" customWidth="1"/>
    <col min="15113" max="15113" width="63.85546875" style="1" customWidth="1"/>
    <col min="15114" max="15114" width="8.85546875" style="1"/>
    <col min="15115" max="15115" width="13" style="1" customWidth="1"/>
    <col min="15116" max="15360" width="8.85546875" style="1"/>
    <col min="15361" max="15361" width="5.140625" style="1" customWidth="1"/>
    <col min="15362" max="15362" width="49.42578125" style="1" bestFit="1" customWidth="1"/>
    <col min="15363" max="15363" width="18.28515625" style="1" customWidth="1"/>
    <col min="15364" max="15364" width="12.28515625" style="1" customWidth="1"/>
    <col min="15365" max="15365" width="12.42578125" style="1" customWidth="1"/>
    <col min="15366" max="15367" width="23.42578125" style="1" customWidth="1"/>
    <col min="15368" max="15368" width="21.85546875" style="1" bestFit="1" customWidth="1"/>
    <col min="15369" max="15369" width="63.85546875" style="1" customWidth="1"/>
    <col min="15370" max="15370" width="8.85546875" style="1"/>
    <col min="15371" max="15371" width="13" style="1" customWidth="1"/>
    <col min="15372" max="15616" width="8.85546875" style="1"/>
    <col min="15617" max="15617" width="5.140625" style="1" customWidth="1"/>
    <col min="15618" max="15618" width="49.42578125" style="1" bestFit="1" customWidth="1"/>
    <col min="15619" max="15619" width="18.28515625" style="1" customWidth="1"/>
    <col min="15620" max="15620" width="12.28515625" style="1" customWidth="1"/>
    <col min="15621" max="15621" width="12.42578125" style="1" customWidth="1"/>
    <col min="15622" max="15623" width="23.42578125" style="1" customWidth="1"/>
    <col min="15624" max="15624" width="21.85546875" style="1" bestFit="1" customWidth="1"/>
    <col min="15625" max="15625" width="63.85546875" style="1" customWidth="1"/>
    <col min="15626" max="15626" width="8.85546875" style="1"/>
    <col min="15627" max="15627" width="13" style="1" customWidth="1"/>
    <col min="15628" max="15872" width="8.85546875" style="1"/>
    <col min="15873" max="15873" width="5.140625" style="1" customWidth="1"/>
    <col min="15874" max="15874" width="49.42578125" style="1" bestFit="1" customWidth="1"/>
    <col min="15875" max="15875" width="18.28515625" style="1" customWidth="1"/>
    <col min="15876" max="15876" width="12.28515625" style="1" customWidth="1"/>
    <col min="15877" max="15877" width="12.42578125" style="1" customWidth="1"/>
    <col min="15878" max="15879" width="23.42578125" style="1" customWidth="1"/>
    <col min="15880" max="15880" width="21.85546875" style="1" bestFit="1" customWidth="1"/>
    <col min="15881" max="15881" width="63.85546875" style="1" customWidth="1"/>
    <col min="15882" max="15882" width="8.85546875" style="1"/>
    <col min="15883" max="15883" width="13" style="1" customWidth="1"/>
    <col min="15884" max="16128" width="8.85546875" style="1"/>
    <col min="16129" max="16129" width="5.140625" style="1" customWidth="1"/>
    <col min="16130" max="16130" width="49.42578125" style="1" bestFit="1" customWidth="1"/>
    <col min="16131" max="16131" width="18.28515625" style="1" customWidth="1"/>
    <col min="16132" max="16132" width="12.28515625" style="1" customWidth="1"/>
    <col min="16133" max="16133" width="12.42578125" style="1" customWidth="1"/>
    <col min="16134" max="16135" width="23.42578125" style="1" customWidth="1"/>
    <col min="16136" max="16136" width="21.85546875" style="1" bestFit="1" customWidth="1"/>
    <col min="16137" max="16137" width="63.85546875" style="1" customWidth="1"/>
    <col min="16138" max="16138" width="8.85546875" style="1"/>
    <col min="16139" max="16139" width="13" style="1" customWidth="1"/>
    <col min="16140" max="16384" width="8.85546875" style="1"/>
  </cols>
  <sheetData>
    <row r="1" spans="1:258" s="221" customFormat="1" ht="27" customHeight="1">
      <c r="B1" s="241" t="s">
        <v>148</v>
      </c>
      <c r="C1" s="300" t="s">
        <v>141</v>
      </c>
      <c r="D1" s="300"/>
      <c r="E1" s="300"/>
      <c r="F1" s="300"/>
      <c r="G1" s="300"/>
      <c r="H1" s="220" t="s">
        <v>142</v>
      </c>
      <c r="I1" s="220" t="s">
        <v>143</v>
      </c>
      <c r="J1" s="220"/>
      <c r="K1" s="220"/>
      <c r="L1" s="220"/>
    </row>
    <row r="2" spans="1:258">
      <c r="E2" s="301"/>
      <c r="F2" s="301"/>
      <c r="G2" s="232"/>
      <c r="K2" s="1"/>
    </row>
    <row r="3" spans="1:258" ht="27.75" customHeight="1">
      <c r="A3" s="242"/>
      <c r="B3" s="308" t="s">
        <v>149</v>
      </c>
      <c r="C3" s="309"/>
      <c r="D3" s="309"/>
      <c r="E3" s="309"/>
      <c r="F3" s="309"/>
      <c r="G3" s="309"/>
      <c r="H3" s="309"/>
      <c r="I3" s="310"/>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c r="HV3" s="243"/>
      <c r="HW3" s="243"/>
      <c r="HX3" s="243"/>
      <c r="HY3" s="243"/>
      <c r="HZ3" s="243"/>
      <c r="IA3" s="243"/>
      <c r="IB3" s="243"/>
      <c r="IC3" s="243"/>
      <c r="ID3" s="243"/>
      <c r="IE3" s="243"/>
      <c r="IF3" s="243"/>
      <c r="IG3" s="243"/>
      <c r="IH3" s="243"/>
      <c r="II3" s="243"/>
      <c r="IJ3" s="243"/>
      <c r="IK3" s="243"/>
      <c r="IL3" s="243"/>
      <c r="IM3" s="243"/>
      <c r="IN3" s="243"/>
      <c r="IO3" s="243"/>
      <c r="IP3" s="243"/>
      <c r="IQ3" s="243"/>
      <c r="IR3" s="243"/>
      <c r="IS3" s="243"/>
      <c r="IT3" s="243"/>
      <c r="IU3" s="243"/>
      <c r="IV3" s="243"/>
      <c r="IW3" s="243"/>
      <c r="IX3" s="243"/>
    </row>
    <row r="4" spans="1:258" ht="85.5" customHeight="1">
      <c r="A4" s="242"/>
      <c r="B4" s="311" t="s">
        <v>150</v>
      </c>
      <c r="C4" s="311"/>
      <c r="D4" s="311"/>
      <c r="E4" s="311"/>
      <c r="F4" s="311"/>
      <c r="G4" s="311"/>
      <c r="H4" s="311"/>
      <c r="I4" s="311"/>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4"/>
      <c r="FC4" s="244"/>
      <c r="FD4" s="244"/>
      <c r="FE4" s="244"/>
      <c r="FF4" s="244"/>
      <c r="FG4" s="244"/>
      <c r="FH4" s="244"/>
      <c r="FI4" s="244"/>
      <c r="FJ4" s="244"/>
      <c r="FK4" s="244"/>
      <c r="FL4" s="244"/>
      <c r="FM4" s="244"/>
      <c r="FN4" s="244"/>
      <c r="FO4" s="244"/>
      <c r="FP4" s="244"/>
      <c r="FQ4" s="244"/>
      <c r="FR4" s="244"/>
      <c r="FS4" s="244"/>
      <c r="FT4" s="244"/>
      <c r="FU4" s="244"/>
      <c r="FV4" s="244"/>
      <c r="FW4" s="244"/>
      <c r="FX4" s="244"/>
      <c r="FY4" s="244"/>
      <c r="FZ4" s="244"/>
      <c r="GA4" s="244"/>
      <c r="GB4" s="244"/>
      <c r="GC4" s="244"/>
      <c r="GD4" s="244"/>
      <c r="GE4" s="244"/>
      <c r="GF4" s="244"/>
      <c r="GG4" s="244"/>
      <c r="GH4" s="244"/>
      <c r="GI4" s="244"/>
      <c r="GJ4" s="244"/>
      <c r="GK4" s="244"/>
      <c r="GL4" s="244"/>
      <c r="GM4" s="244"/>
      <c r="GN4" s="244"/>
      <c r="GO4" s="244"/>
      <c r="GP4" s="244"/>
      <c r="GQ4" s="244"/>
      <c r="GR4" s="244"/>
      <c r="GS4" s="244"/>
      <c r="GT4" s="244"/>
      <c r="GU4" s="244"/>
      <c r="GV4" s="244"/>
      <c r="GW4" s="244"/>
      <c r="GX4" s="244"/>
      <c r="GY4" s="244"/>
      <c r="GZ4" s="244"/>
      <c r="HA4" s="244"/>
      <c r="HB4" s="244"/>
      <c r="HC4" s="244"/>
      <c r="HD4" s="244"/>
      <c r="HE4" s="244"/>
      <c r="HF4" s="244"/>
      <c r="HG4" s="244"/>
      <c r="HH4" s="244"/>
      <c r="HI4" s="244"/>
      <c r="HJ4" s="244"/>
      <c r="HK4" s="244"/>
      <c r="HL4" s="244"/>
      <c r="HM4" s="244"/>
      <c r="HN4" s="244"/>
      <c r="HO4" s="244"/>
      <c r="HP4" s="244"/>
      <c r="HQ4" s="244"/>
      <c r="HR4" s="244"/>
      <c r="HS4" s="244"/>
      <c r="HT4" s="244"/>
      <c r="HU4" s="244"/>
      <c r="HV4" s="244"/>
      <c r="HW4" s="244"/>
      <c r="HX4" s="244"/>
      <c r="HY4" s="244"/>
      <c r="HZ4" s="244"/>
      <c r="IA4" s="244"/>
      <c r="IB4" s="244"/>
      <c r="IC4" s="244"/>
      <c r="ID4" s="244"/>
      <c r="IE4" s="244"/>
      <c r="IF4" s="244"/>
      <c r="IG4" s="244"/>
      <c r="IH4" s="244"/>
      <c r="II4" s="244"/>
      <c r="IJ4" s="244"/>
      <c r="IK4" s="244"/>
      <c r="IL4" s="244"/>
      <c r="IM4" s="244"/>
      <c r="IN4" s="244"/>
      <c r="IO4" s="244"/>
      <c r="IP4" s="244"/>
      <c r="IQ4" s="244"/>
      <c r="IR4" s="244"/>
      <c r="IS4" s="244"/>
      <c r="IT4" s="244"/>
      <c r="IU4" s="244"/>
      <c r="IV4" s="244"/>
      <c r="IW4" s="244"/>
      <c r="IX4" s="244"/>
    </row>
    <row r="5" spans="1:258" ht="41.25" customHeight="1">
      <c r="A5" s="240"/>
      <c r="B5" s="312" t="s">
        <v>151</v>
      </c>
      <c r="C5" s="312"/>
      <c r="D5" s="312"/>
      <c r="E5" s="312"/>
      <c r="F5" s="312"/>
      <c r="G5" s="312"/>
      <c r="H5" s="312"/>
      <c r="I5" s="312"/>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c r="FS5" s="240"/>
      <c r="FT5" s="240"/>
      <c r="FU5" s="240"/>
      <c r="FV5" s="240"/>
      <c r="FW5" s="240"/>
      <c r="FX5" s="240"/>
      <c r="FY5" s="240"/>
      <c r="FZ5" s="240"/>
      <c r="GA5" s="240"/>
      <c r="GB5" s="240"/>
      <c r="GC5" s="240"/>
      <c r="GD5" s="240"/>
      <c r="GE5" s="240"/>
      <c r="GF5" s="240"/>
      <c r="GG5" s="240"/>
      <c r="GH5" s="240"/>
      <c r="GI5" s="240"/>
      <c r="GJ5" s="240"/>
      <c r="GK5" s="240"/>
      <c r="GL5" s="240"/>
      <c r="GM5" s="240"/>
      <c r="GN5" s="240"/>
      <c r="GO5" s="240"/>
      <c r="GP5" s="240"/>
      <c r="GQ5" s="240"/>
      <c r="GR5" s="240"/>
      <c r="GS5" s="240"/>
      <c r="GT5" s="240"/>
      <c r="GU5" s="240"/>
      <c r="GV5" s="240"/>
      <c r="GW5" s="240"/>
      <c r="GX5" s="240"/>
      <c r="GY5" s="240"/>
      <c r="GZ5" s="240"/>
      <c r="HA5" s="240"/>
      <c r="HB5" s="240"/>
      <c r="HC5" s="240"/>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0"/>
      <c r="IR5" s="240"/>
      <c r="IS5" s="240"/>
      <c r="IT5" s="240"/>
      <c r="IU5" s="240"/>
      <c r="IV5" s="240"/>
      <c r="IW5" s="240"/>
      <c r="IX5" s="240"/>
    </row>
    <row r="7" spans="1:258" ht="25.5">
      <c r="B7" s="95" t="s">
        <v>32</v>
      </c>
      <c r="C7" s="234" t="s">
        <v>26</v>
      </c>
      <c r="D7" s="26"/>
      <c r="E7" s="30" t="s">
        <v>27</v>
      </c>
      <c r="F7" s="31" t="s">
        <v>33</v>
      </c>
      <c r="G7" s="31" t="s">
        <v>34</v>
      </c>
      <c r="H7" s="31" t="s">
        <v>35</v>
      </c>
      <c r="I7" s="32" t="s">
        <v>3</v>
      </c>
      <c r="K7" s="1"/>
    </row>
    <row r="8" spans="1:258" ht="15">
      <c r="B8" s="245" t="s">
        <v>83</v>
      </c>
      <c r="C8" s="237"/>
      <c r="D8" s="11"/>
      <c r="E8" s="33"/>
      <c r="F8" s="33"/>
      <c r="G8" s="246"/>
      <c r="H8" s="246"/>
      <c r="I8" s="34"/>
      <c r="K8" s="1"/>
    </row>
    <row r="9" spans="1:258" ht="15">
      <c r="B9" s="93" t="s">
        <v>86</v>
      </c>
      <c r="C9" s="237">
        <v>360</v>
      </c>
      <c r="D9" s="11"/>
      <c r="E9" s="33"/>
      <c r="F9" s="33"/>
      <c r="G9" s="246">
        <f>C9*E9</f>
        <v>0</v>
      </c>
      <c r="H9" s="246">
        <f>C9*F9</f>
        <v>0</v>
      </c>
      <c r="I9" s="34"/>
      <c r="K9" s="1"/>
    </row>
    <row r="10" spans="1:258" ht="27">
      <c r="B10" s="93" t="s">
        <v>84</v>
      </c>
      <c r="C10" s="237">
        <v>40</v>
      </c>
      <c r="D10" s="247"/>
      <c r="E10" s="33"/>
      <c r="F10" s="33"/>
      <c r="G10" s="246">
        <f>C10*E10</f>
        <v>0</v>
      </c>
      <c r="H10" s="246">
        <f>C10*F10</f>
        <v>0</v>
      </c>
      <c r="I10" s="34"/>
      <c r="K10" s="1"/>
    </row>
    <row r="11" spans="1:258" ht="15">
      <c r="B11" s="93"/>
      <c r="C11" s="237"/>
      <c r="D11" s="247"/>
      <c r="E11" s="33"/>
      <c r="F11" s="33"/>
      <c r="G11" s="246"/>
      <c r="H11" s="246"/>
      <c r="I11" s="34"/>
      <c r="K11" s="1"/>
    </row>
    <row r="12" spans="1:258" ht="15">
      <c r="B12" s="245" t="s">
        <v>82</v>
      </c>
      <c r="C12" s="237"/>
      <c r="D12" s="247"/>
      <c r="E12" s="33"/>
      <c r="F12" s="33"/>
      <c r="G12" s="246"/>
      <c r="H12" s="246"/>
      <c r="I12" s="34"/>
      <c r="K12" s="1"/>
    </row>
    <row r="13" spans="1:258" ht="27">
      <c r="B13" s="93" t="s">
        <v>85</v>
      </c>
      <c r="C13" s="237">
        <v>113</v>
      </c>
      <c r="D13" s="247"/>
      <c r="E13" s="33"/>
      <c r="F13" s="33"/>
      <c r="G13" s="246">
        <f>C13*E13</f>
        <v>0</v>
      </c>
      <c r="H13" s="246">
        <f>C13*F13</f>
        <v>0</v>
      </c>
      <c r="I13" s="34"/>
      <c r="K13" s="1"/>
    </row>
    <row r="14" spans="1:258" ht="15">
      <c r="B14" s="248" t="s">
        <v>87</v>
      </c>
      <c r="C14" s="237">
        <v>113</v>
      </c>
      <c r="D14" s="247"/>
      <c r="E14" s="33"/>
      <c r="F14" s="33"/>
      <c r="G14" s="246">
        <f>C14*E14</f>
        <v>0</v>
      </c>
      <c r="H14" s="246">
        <f>C14*F14</f>
        <v>0</v>
      </c>
      <c r="I14" s="34"/>
      <c r="K14" s="1"/>
    </row>
    <row r="15" spans="1:258" ht="15">
      <c r="B15" s="91"/>
      <c r="C15" s="107"/>
      <c r="D15" s="9"/>
      <c r="E15" s="33"/>
      <c r="F15" s="33"/>
      <c r="G15" s="246">
        <f>C15*E15</f>
        <v>0</v>
      </c>
      <c r="H15" s="246">
        <f>C15*F15</f>
        <v>0</v>
      </c>
      <c r="I15" s="34"/>
      <c r="K15" s="1"/>
    </row>
    <row r="16" spans="1:258" ht="15">
      <c r="B16" s="91"/>
      <c r="C16" s="107"/>
      <c r="D16" s="9"/>
      <c r="E16" s="33"/>
      <c r="F16" s="33"/>
      <c r="G16" s="246">
        <f>C16*E16</f>
        <v>0</v>
      </c>
      <c r="H16" s="246">
        <f>C16*F16</f>
        <v>0</v>
      </c>
      <c r="I16" s="34"/>
      <c r="K16" s="1"/>
    </row>
    <row r="17" spans="2:11" ht="15">
      <c r="B17" s="91"/>
      <c r="C17" s="107"/>
      <c r="D17" s="9"/>
      <c r="E17" s="33"/>
      <c r="F17" s="33"/>
      <c r="G17" s="246">
        <f>C17*E17</f>
        <v>0</v>
      </c>
      <c r="H17" s="246">
        <f>C17*F17</f>
        <v>0</v>
      </c>
      <c r="I17" s="34"/>
      <c r="K17" s="1"/>
    </row>
    <row r="18" spans="2:11" ht="15">
      <c r="B18" s="96" t="s">
        <v>36</v>
      </c>
      <c r="C18" s="112">
        <f>C9+C10+C13</f>
        <v>513</v>
      </c>
      <c r="D18" s="249"/>
      <c r="E18" s="35"/>
      <c r="F18" s="35"/>
      <c r="G18" s="250">
        <f>SUM(G8:G17)</f>
        <v>0</v>
      </c>
      <c r="H18" s="250">
        <f>SUM(H8:H17)</f>
        <v>0</v>
      </c>
      <c r="I18" s="36"/>
      <c r="K18" s="1"/>
    </row>
    <row r="19" spans="2:11">
      <c r="B19" s="97"/>
      <c r="C19" s="108"/>
      <c r="D19" s="10"/>
      <c r="E19" s="37"/>
      <c r="F19" s="38"/>
      <c r="G19" s="39"/>
      <c r="H19" s="39"/>
      <c r="K19" s="1"/>
    </row>
    <row r="20" spans="2:11" ht="25.5">
      <c r="B20" s="98" t="s">
        <v>37</v>
      </c>
      <c r="C20" s="302" t="s">
        <v>26</v>
      </c>
      <c r="D20" s="303"/>
      <c r="E20" s="40" t="s">
        <v>38</v>
      </c>
      <c r="F20" s="31" t="s">
        <v>33</v>
      </c>
      <c r="G20" s="31" t="s">
        <v>34</v>
      </c>
      <c r="H20" s="31" t="s">
        <v>35</v>
      </c>
      <c r="I20" s="32" t="s">
        <v>3</v>
      </c>
      <c r="K20" s="1"/>
    </row>
    <row r="21" spans="2:11" ht="15">
      <c r="B21" s="93" t="s">
        <v>39</v>
      </c>
      <c r="C21" s="251">
        <v>1</v>
      </c>
      <c r="D21" s="11"/>
      <c r="E21" s="33"/>
      <c r="F21" s="33"/>
      <c r="G21" s="246">
        <f>C21*E21</f>
        <v>0</v>
      </c>
      <c r="H21" s="246">
        <f>C21*F21</f>
        <v>0</v>
      </c>
      <c r="I21" s="41"/>
      <c r="K21" s="1"/>
    </row>
    <row r="22" spans="2:11" ht="15">
      <c r="B22" s="93" t="s">
        <v>40</v>
      </c>
      <c r="C22" s="251">
        <v>310</v>
      </c>
      <c r="D22" s="11"/>
      <c r="E22" s="33"/>
      <c r="F22" s="33"/>
      <c r="G22" s="246">
        <f t="shared" ref="G22:G30" si="0">C22*E22</f>
        <v>0</v>
      </c>
      <c r="H22" s="246">
        <f t="shared" ref="H22:H27" si="1">C22*F22</f>
        <v>0</v>
      </c>
      <c r="I22" s="41"/>
      <c r="K22" s="1"/>
    </row>
    <row r="23" spans="2:11" ht="15">
      <c r="B23" s="93" t="s">
        <v>41</v>
      </c>
      <c r="C23" s="251">
        <v>54</v>
      </c>
      <c r="D23" s="11"/>
      <c r="E23" s="33"/>
      <c r="F23" s="33"/>
      <c r="G23" s="246">
        <f t="shared" si="0"/>
        <v>0</v>
      </c>
      <c r="H23" s="246">
        <f t="shared" si="1"/>
        <v>0</v>
      </c>
      <c r="I23" s="41"/>
      <c r="K23" s="1"/>
    </row>
    <row r="24" spans="2:11" ht="15">
      <c r="B24" s="93" t="s">
        <v>42</v>
      </c>
      <c r="C24" s="251">
        <v>45</v>
      </c>
      <c r="D24" s="11"/>
      <c r="E24" s="33"/>
      <c r="F24" s="33"/>
      <c r="G24" s="246">
        <f t="shared" si="0"/>
        <v>0</v>
      </c>
      <c r="H24" s="246">
        <f t="shared" si="1"/>
        <v>0</v>
      </c>
      <c r="I24" s="41"/>
      <c r="K24" s="1"/>
    </row>
    <row r="25" spans="2:11" ht="15">
      <c r="B25" s="93" t="s">
        <v>43</v>
      </c>
      <c r="C25" s="251">
        <v>10</v>
      </c>
      <c r="D25" s="11"/>
      <c r="E25" s="33"/>
      <c r="F25" s="33"/>
      <c r="G25" s="246">
        <f t="shared" si="0"/>
        <v>0</v>
      </c>
      <c r="H25" s="246">
        <f t="shared" si="1"/>
        <v>0</v>
      </c>
      <c r="I25" s="41"/>
      <c r="K25" s="1"/>
    </row>
    <row r="26" spans="2:11" ht="15">
      <c r="B26" s="93" t="s">
        <v>44</v>
      </c>
      <c r="C26" s="251">
        <v>4</v>
      </c>
      <c r="D26" s="11"/>
      <c r="E26" s="33"/>
      <c r="F26" s="33"/>
      <c r="G26" s="246">
        <f t="shared" si="0"/>
        <v>0</v>
      </c>
      <c r="H26" s="246">
        <f>C26*F26</f>
        <v>0</v>
      </c>
      <c r="I26" s="41"/>
      <c r="K26" s="1"/>
    </row>
    <row r="27" spans="2:11" ht="15">
      <c r="B27" s="93" t="s">
        <v>45</v>
      </c>
      <c r="C27" s="251">
        <v>1</v>
      </c>
      <c r="D27" s="11"/>
      <c r="E27" s="33"/>
      <c r="F27" s="33"/>
      <c r="G27" s="246">
        <f t="shared" si="0"/>
        <v>0</v>
      </c>
      <c r="H27" s="246">
        <f t="shared" si="1"/>
        <v>0</v>
      </c>
      <c r="I27" s="41"/>
      <c r="K27" s="1"/>
    </row>
    <row r="28" spans="2:11" ht="15">
      <c r="B28" s="91"/>
      <c r="C28" s="107"/>
      <c r="D28" s="9"/>
      <c r="E28" s="33"/>
      <c r="F28" s="33"/>
      <c r="G28" s="246">
        <f t="shared" si="0"/>
        <v>0</v>
      </c>
      <c r="H28" s="246">
        <f>C28*F28</f>
        <v>0</v>
      </c>
      <c r="I28" s="41"/>
      <c r="K28" s="1"/>
    </row>
    <row r="29" spans="2:11" ht="15">
      <c r="B29" s="91"/>
      <c r="C29" s="107"/>
      <c r="D29" s="9"/>
      <c r="E29" s="33"/>
      <c r="F29" s="33"/>
      <c r="G29" s="246">
        <f t="shared" si="0"/>
        <v>0</v>
      </c>
      <c r="H29" s="246">
        <f>C29*F29</f>
        <v>0</v>
      </c>
      <c r="I29" s="41"/>
      <c r="K29" s="1"/>
    </row>
    <row r="30" spans="2:11" ht="15">
      <c r="B30" s="91"/>
      <c r="C30" s="107"/>
      <c r="D30" s="9"/>
      <c r="E30" s="33"/>
      <c r="F30" s="33"/>
      <c r="G30" s="246">
        <f t="shared" si="0"/>
        <v>0</v>
      </c>
      <c r="H30" s="246">
        <f>C30*F30</f>
        <v>0</v>
      </c>
      <c r="I30" s="41"/>
      <c r="K30" s="1"/>
    </row>
    <row r="31" spans="2:11" ht="15">
      <c r="B31" s="96" t="s">
        <v>96</v>
      </c>
      <c r="C31" s="252">
        <f>SUM(C21:C27)</f>
        <v>425</v>
      </c>
      <c r="D31" s="11"/>
      <c r="E31" s="42"/>
      <c r="F31" s="43"/>
      <c r="G31" s="246">
        <f>SUM(G21:G30)</f>
        <v>0</v>
      </c>
      <c r="H31" s="246">
        <f>SUM(H21:H30)</f>
        <v>0</v>
      </c>
      <c r="I31" s="41"/>
      <c r="K31" s="1"/>
    </row>
    <row r="32" spans="2:11">
      <c r="B32" s="93"/>
      <c r="C32" s="109"/>
      <c r="D32" s="11"/>
      <c r="E32" s="44"/>
      <c r="F32" s="44"/>
      <c r="G32" s="44"/>
      <c r="H32" s="44"/>
      <c r="I32" s="44"/>
      <c r="K32" s="1"/>
    </row>
    <row r="33" spans="2:11" ht="25.5">
      <c r="B33" s="99" t="s">
        <v>46</v>
      </c>
      <c r="C33" s="302" t="s">
        <v>26</v>
      </c>
      <c r="D33" s="303"/>
      <c r="E33" s="40" t="s">
        <v>34</v>
      </c>
      <c r="F33" s="31" t="s">
        <v>33</v>
      </c>
      <c r="G33" s="31"/>
      <c r="H33" s="31" t="s">
        <v>35</v>
      </c>
      <c r="I33" s="32" t="s">
        <v>3</v>
      </c>
      <c r="K33" s="1"/>
    </row>
    <row r="34" spans="2:11" ht="15">
      <c r="B34" s="93" t="s">
        <v>88</v>
      </c>
      <c r="C34" s="109">
        <v>109</v>
      </c>
      <c r="D34" s="11"/>
      <c r="E34" s="45"/>
      <c r="F34" s="45"/>
      <c r="G34" s="246">
        <f>C34*E34</f>
        <v>0</v>
      </c>
      <c r="H34" s="246">
        <f>C34*F34</f>
        <v>0</v>
      </c>
      <c r="I34" s="41"/>
      <c r="K34" s="1"/>
    </row>
    <row r="35" spans="2:11" ht="15">
      <c r="B35" s="93" t="s">
        <v>47</v>
      </c>
      <c r="C35" s="109">
        <v>167</v>
      </c>
      <c r="D35" s="11"/>
      <c r="E35" s="45"/>
      <c r="F35" s="45"/>
      <c r="G35" s="246">
        <f t="shared" ref="G35:G42" si="2">C35*E35</f>
        <v>0</v>
      </c>
      <c r="H35" s="246">
        <f t="shared" ref="H35:H42" si="3">C35*F35</f>
        <v>0</v>
      </c>
      <c r="I35" s="41"/>
      <c r="K35" s="1"/>
    </row>
    <row r="36" spans="2:11" ht="15">
      <c r="B36" s="93" t="s">
        <v>48</v>
      </c>
      <c r="C36" s="109">
        <v>5</v>
      </c>
      <c r="D36" s="11"/>
      <c r="E36" s="45"/>
      <c r="F36" s="45"/>
      <c r="G36" s="246">
        <f t="shared" si="2"/>
        <v>0</v>
      </c>
      <c r="H36" s="246">
        <f t="shared" si="3"/>
        <v>0</v>
      </c>
      <c r="I36" s="41"/>
      <c r="K36" s="1"/>
    </row>
    <row r="37" spans="2:11" ht="15">
      <c r="B37" s="93" t="s">
        <v>49</v>
      </c>
      <c r="C37" s="109">
        <v>13</v>
      </c>
      <c r="D37" s="11"/>
      <c r="E37" s="45"/>
      <c r="F37" s="45"/>
      <c r="G37" s="246">
        <f t="shared" si="2"/>
        <v>0</v>
      </c>
      <c r="H37" s="246">
        <f t="shared" si="3"/>
        <v>0</v>
      </c>
      <c r="I37" s="41"/>
    </row>
    <row r="38" spans="2:11" ht="15">
      <c r="B38" s="93" t="s">
        <v>50</v>
      </c>
      <c r="C38" s="109">
        <v>2</v>
      </c>
      <c r="D38" s="11"/>
      <c r="E38" s="45"/>
      <c r="F38" s="45"/>
      <c r="G38" s="246">
        <f t="shared" si="2"/>
        <v>0</v>
      </c>
      <c r="H38" s="246">
        <f t="shared" si="3"/>
        <v>0</v>
      </c>
      <c r="I38" s="41"/>
    </row>
    <row r="39" spans="2:11" ht="15">
      <c r="B39" s="93" t="s">
        <v>51</v>
      </c>
      <c r="C39" s="109">
        <v>1</v>
      </c>
      <c r="D39" s="11"/>
      <c r="E39" s="45"/>
      <c r="F39" s="45"/>
      <c r="G39" s="246">
        <f t="shared" si="2"/>
        <v>0</v>
      </c>
      <c r="H39" s="246">
        <f t="shared" si="3"/>
        <v>0</v>
      </c>
      <c r="I39" s="41"/>
    </row>
    <row r="40" spans="2:11" ht="15">
      <c r="B40" s="91"/>
      <c r="C40" s="107"/>
      <c r="D40" s="9"/>
      <c r="E40" s="45"/>
      <c r="F40" s="45"/>
      <c r="G40" s="246">
        <f t="shared" si="2"/>
        <v>0</v>
      </c>
      <c r="H40" s="246">
        <f t="shared" si="3"/>
        <v>0</v>
      </c>
      <c r="I40" s="41"/>
    </row>
    <row r="41" spans="2:11" ht="15">
      <c r="B41" s="91"/>
      <c r="C41" s="107"/>
      <c r="D41" s="9"/>
      <c r="E41" s="45"/>
      <c r="F41" s="45"/>
      <c r="G41" s="246">
        <f t="shared" si="2"/>
        <v>0</v>
      </c>
      <c r="H41" s="246">
        <f t="shared" si="3"/>
        <v>0</v>
      </c>
      <c r="I41" s="41"/>
    </row>
    <row r="42" spans="2:11" ht="15">
      <c r="B42" s="91"/>
      <c r="C42" s="107"/>
      <c r="D42" s="9"/>
      <c r="E42" s="45"/>
      <c r="F42" s="45"/>
      <c r="G42" s="246">
        <f t="shared" si="2"/>
        <v>0</v>
      </c>
      <c r="H42" s="246">
        <f t="shared" si="3"/>
        <v>0</v>
      </c>
      <c r="I42" s="41"/>
    </row>
    <row r="43" spans="2:11" ht="15">
      <c r="B43" s="96" t="s">
        <v>52</v>
      </c>
      <c r="C43" s="112">
        <f>SUM(C34:C42)</f>
        <v>297</v>
      </c>
      <c r="D43" s="12"/>
      <c r="E43" s="46"/>
      <c r="F43" s="47"/>
      <c r="G43" s="246">
        <f>SUM(G34:G42)</f>
        <v>0</v>
      </c>
      <c r="H43" s="250">
        <f>SUM(H34:H42)</f>
        <v>0</v>
      </c>
      <c r="I43" s="36"/>
    </row>
    <row r="44" spans="2:11">
      <c r="B44" s="100"/>
      <c r="C44" s="50"/>
      <c r="D44" s="13"/>
      <c r="E44" s="48"/>
      <c r="F44" s="49"/>
      <c r="G44" s="49"/>
      <c r="H44" s="49"/>
      <c r="I44" s="50"/>
    </row>
    <row r="45" spans="2:11">
      <c r="B45" s="97"/>
      <c r="C45" s="108"/>
      <c r="D45" s="10"/>
      <c r="E45" s="37"/>
      <c r="F45" s="38"/>
      <c r="G45" s="39"/>
      <c r="H45" s="39"/>
    </row>
    <row r="46" spans="2:11" ht="51">
      <c r="B46" s="98" t="s">
        <v>53</v>
      </c>
      <c r="C46" s="235" t="s">
        <v>54</v>
      </c>
      <c r="D46" s="14" t="s">
        <v>55</v>
      </c>
      <c r="E46" s="32" t="s">
        <v>56</v>
      </c>
      <c r="F46" s="51" t="s">
        <v>57</v>
      </c>
      <c r="G46" s="31"/>
      <c r="H46" s="31" t="s">
        <v>35</v>
      </c>
      <c r="I46" s="32" t="s">
        <v>3</v>
      </c>
    </row>
    <row r="47" spans="2:11" ht="15">
      <c r="B47" s="93" t="s">
        <v>58</v>
      </c>
      <c r="C47" s="110">
        <f>3616+1090</f>
        <v>4706</v>
      </c>
      <c r="D47" s="253">
        <f>8924+2292</f>
        <v>11216</v>
      </c>
      <c r="E47" s="52"/>
      <c r="F47" s="52"/>
      <c r="G47" s="52"/>
      <c r="H47" s="246">
        <f>C47*E47+D47*F47</f>
        <v>0</v>
      </c>
      <c r="I47" s="53"/>
    </row>
    <row r="48" spans="2:11" ht="15">
      <c r="B48" s="93" t="s">
        <v>81</v>
      </c>
      <c r="C48" s="110">
        <f>518+192</f>
        <v>710</v>
      </c>
      <c r="D48" s="253">
        <f>1295+292</f>
        <v>1587</v>
      </c>
      <c r="E48" s="52"/>
      <c r="F48" s="52"/>
      <c r="G48" s="52"/>
      <c r="H48" s="246">
        <f>C48*E48+D48*F48</f>
        <v>0</v>
      </c>
      <c r="I48" s="53"/>
    </row>
    <row r="49" spans="2:19" ht="15">
      <c r="B49" s="93" t="s">
        <v>59</v>
      </c>
      <c r="C49" s="110">
        <f>6579+1919</f>
        <v>8498</v>
      </c>
      <c r="D49" s="253">
        <f>14934+2920</f>
        <v>17854</v>
      </c>
      <c r="E49" s="52"/>
      <c r="F49" s="52"/>
      <c r="G49" s="52"/>
      <c r="H49" s="246">
        <f>C49*E49+D49*F49</f>
        <v>0</v>
      </c>
      <c r="I49" s="53"/>
    </row>
    <row r="50" spans="2:19" ht="15">
      <c r="B50" s="101" t="s">
        <v>60</v>
      </c>
      <c r="C50" s="110">
        <f>3100+931</f>
        <v>4031</v>
      </c>
      <c r="D50" s="233" t="s">
        <v>31</v>
      </c>
      <c r="E50" s="54"/>
      <c r="F50" s="52"/>
      <c r="G50" s="52"/>
      <c r="H50" s="246">
        <f>C50*F50</f>
        <v>0</v>
      </c>
      <c r="I50" s="53"/>
    </row>
    <row r="51" spans="2:19" ht="15">
      <c r="B51" s="101"/>
      <c r="C51" s="110"/>
      <c r="D51" s="233"/>
      <c r="E51" s="55"/>
      <c r="F51" s="52"/>
      <c r="G51" s="52"/>
      <c r="H51" s="246"/>
      <c r="I51" s="53"/>
    </row>
    <row r="52" spans="2:19">
      <c r="B52" s="101"/>
      <c r="C52" s="237"/>
      <c r="D52" s="236"/>
      <c r="E52" s="55"/>
      <c r="F52" s="47"/>
      <c r="G52" s="56"/>
      <c r="H52" s="57"/>
      <c r="I52" s="58"/>
    </row>
    <row r="53" spans="2:19" s="8" customFormat="1" ht="25.5">
      <c r="B53" s="96" t="s">
        <v>61</v>
      </c>
      <c r="C53" s="36"/>
      <c r="D53" s="15"/>
      <c r="E53" s="59"/>
      <c r="F53" s="47"/>
      <c r="G53" s="47"/>
      <c r="H53" s="250">
        <f>SUM(H47:H51)</f>
        <v>0</v>
      </c>
      <c r="I53" s="60"/>
      <c r="J53" s="16"/>
      <c r="K53" s="17"/>
      <c r="L53" s="4"/>
      <c r="M53" s="4"/>
      <c r="N53" s="4"/>
      <c r="O53" s="4"/>
      <c r="P53" s="4"/>
      <c r="Q53" s="4"/>
      <c r="R53" s="4"/>
      <c r="S53" s="4"/>
    </row>
    <row r="54" spans="2:19" s="8" customFormat="1">
      <c r="B54" s="96"/>
      <c r="C54" s="111"/>
      <c r="D54" s="15"/>
      <c r="E54" s="59"/>
      <c r="F54" s="47"/>
      <c r="G54" s="47"/>
      <c r="H54" s="61"/>
      <c r="I54" s="60"/>
      <c r="J54" s="16"/>
      <c r="K54" s="17"/>
      <c r="L54" s="4"/>
      <c r="M54" s="4"/>
      <c r="N54" s="4"/>
      <c r="O54" s="4"/>
      <c r="P54" s="4"/>
      <c r="Q54" s="4"/>
      <c r="R54" s="4"/>
      <c r="S54" s="4"/>
    </row>
    <row r="55" spans="2:19" s="8" customFormat="1">
      <c r="B55" s="100"/>
      <c r="C55" s="50"/>
      <c r="D55" s="13"/>
      <c r="E55" s="50"/>
      <c r="F55" s="49"/>
      <c r="G55" s="49"/>
      <c r="H55" s="49"/>
      <c r="I55" s="62"/>
      <c r="J55" s="16"/>
      <c r="K55" s="18"/>
      <c r="L55" s="4"/>
      <c r="M55" s="4"/>
      <c r="N55" s="4"/>
      <c r="O55" s="4"/>
      <c r="P55" s="4"/>
      <c r="Q55" s="4"/>
      <c r="R55" s="4"/>
      <c r="S55" s="4"/>
    </row>
    <row r="56" spans="2:19">
      <c r="B56" s="102"/>
      <c r="C56" s="79"/>
      <c r="D56" s="13"/>
      <c r="E56" s="50"/>
      <c r="F56" s="49"/>
      <c r="G56" s="49"/>
      <c r="H56" s="63"/>
      <c r="J56" s="19"/>
      <c r="K56" s="20"/>
      <c r="L56" s="5"/>
      <c r="M56" s="5"/>
      <c r="N56" s="5"/>
      <c r="O56" s="5"/>
      <c r="P56" s="5"/>
      <c r="Q56" s="5"/>
      <c r="R56" s="5"/>
      <c r="S56" s="5"/>
    </row>
    <row r="57" spans="2:19" ht="27.75" customHeight="1">
      <c r="B57" s="95" t="s">
        <v>62</v>
      </c>
      <c r="C57" s="302" t="s">
        <v>26</v>
      </c>
      <c r="D57" s="303"/>
      <c r="E57" s="32" t="s">
        <v>27</v>
      </c>
      <c r="F57" s="31" t="s">
        <v>63</v>
      </c>
      <c r="G57" s="31"/>
      <c r="H57" s="31" t="s">
        <v>35</v>
      </c>
      <c r="I57" s="64" t="s">
        <v>3</v>
      </c>
      <c r="J57" s="19"/>
      <c r="K57" s="20"/>
      <c r="L57" s="5"/>
      <c r="M57" s="5"/>
      <c r="N57" s="5"/>
      <c r="O57" s="5"/>
      <c r="P57" s="5"/>
      <c r="Q57" s="5"/>
      <c r="R57" s="5"/>
      <c r="S57" s="5"/>
    </row>
    <row r="58" spans="2:19" ht="27">
      <c r="B58" s="93" t="s">
        <v>64</v>
      </c>
      <c r="C58" s="297">
        <v>1</v>
      </c>
      <c r="D58" s="298"/>
      <c r="E58" s="45"/>
      <c r="F58" s="45"/>
      <c r="G58" s="45"/>
      <c r="H58" s="246">
        <f>F58*C58</f>
        <v>0</v>
      </c>
      <c r="I58" s="65"/>
      <c r="J58" s="19"/>
      <c r="K58" s="20"/>
      <c r="L58" s="5"/>
      <c r="M58" s="5"/>
      <c r="N58" s="5"/>
      <c r="O58" s="5"/>
      <c r="P58" s="5"/>
      <c r="Q58" s="5"/>
      <c r="R58" s="5"/>
      <c r="S58" s="5"/>
    </row>
    <row r="59" spans="2:19" ht="15">
      <c r="B59" s="93" t="s">
        <v>65</v>
      </c>
      <c r="C59" s="297">
        <v>1</v>
      </c>
      <c r="D59" s="298"/>
      <c r="E59" s="45"/>
      <c r="F59" s="45"/>
      <c r="G59" s="45"/>
      <c r="H59" s="246">
        <f>F59*C59</f>
        <v>0</v>
      </c>
      <c r="I59" s="65"/>
      <c r="J59" s="19"/>
      <c r="K59" s="20"/>
      <c r="L59" s="5"/>
      <c r="M59" s="5"/>
      <c r="N59" s="5"/>
      <c r="O59" s="5"/>
      <c r="P59" s="5"/>
      <c r="Q59" s="5"/>
      <c r="R59" s="5"/>
      <c r="S59" s="5"/>
    </row>
    <row r="60" spans="2:19" ht="27">
      <c r="B60" s="117" t="s">
        <v>66</v>
      </c>
      <c r="C60" s="304">
        <v>1</v>
      </c>
      <c r="D60" s="305"/>
      <c r="E60" s="45"/>
      <c r="F60" s="45">
        <v>0</v>
      </c>
      <c r="G60" s="45"/>
      <c r="H60" s="246">
        <f>F60*C60</f>
        <v>0</v>
      </c>
      <c r="I60" s="34"/>
    </row>
    <row r="61" spans="2:19" ht="15">
      <c r="B61" s="96" t="s">
        <v>67</v>
      </c>
      <c r="C61" s="112"/>
      <c r="D61" s="21"/>
      <c r="E61" s="254">
        <f>SUM(E58:E60)</f>
        <v>0</v>
      </c>
      <c r="F61" s="47"/>
      <c r="G61" s="47"/>
      <c r="H61" s="250">
        <f>H58+H59+H60</f>
        <v>0</v>
      </c>
      <c r="I61" s="66"/>
    </row>
    <row r="62" spans="2:19">
      <c r="B62" s="102"/>
      <c r="C62" s="108"/>
      <c r="D62" s="10"/>
      <c r="E62" s="37"/>
    </row>
    <row r="63" spans="2:19" ht="23.25" customHeight="1">
      <c r="B63" s="95" t="s">
        <v>68</v>
      </c>
      <c r="C63" s="302" t="s">
        <v>26</v>
      </c>
      <c r="D63" s="303"/>
      <c r="E63" s="67" t="s">
        <v>27</v>
      </c>
      <c r="F63" s="68"/>
      <c r="G63" s="69"/>
      <c r="H63" s="31"/>
      <c r="I63" s="70"/>
    </row>
    <row r="64" spans="2:19" ht="40.5">
      <c r="B64" s="92" t="s">
        <v>169</v>
      </c>
      <c r="C64" s="34">
        <v>1</v>
      </c>
      <c r="D64" s="3"/>
      <c r="E64" s="295">
        <v>0</v>
      </c>
      <c r="F64" s="71"/>
      <c r="G64" s="71"/>
      <c r="H64" s="71"/>
      <c r="I64" s="71"/>
    </row>
    <row r="65" spans="2:9">
      <c r="B65" s="92"/>
      <c r="C65" s="34"/>
      <c r="D65" s="3"/>
      <c r="E65" s="52">
        <v>0</v>
      </c>
      <c r="F65" s="71"/>
      <c r="G65" s="71"/>
      <c r="H65" s="71"/>
      <c r="I65" s="71"/>
    </row>
    <row r="66" spans="2:9">
      <c r="B66" s="92"/>
      <c r="C66" s="34"/>
      <c r="D66" s="3"/>
      <c r="E66" s="52">
        <v>0</v>
      </c>
      <c r="F66" s="71"/>
      <c r="G66" s="71"/>
      <c r="H66" s="71"/>
      <c r="I66" s="71"/>
    </row>
    <row r="67" spans="2:9">
      <c r="B67" s="92"/>
      <c r="C67" s="34"/>
      <c r="D67" s="3"/>
      <c r="E67" s="52">
        <v>0</v>
      </c>
      <c r="F67" s="71"/>
      <c r="G67" s="71"/>
      <c r="H67" s="71"/>
      <c r="I67" s="71"/>
    </row>
    <row r="68" spans="2:9" ht="15">
      <c r="B68" s="96" t="s">
        <v>69</v>
      </c>
      <c r="C68" s="297"/>
      <c r="D68" s="298"/>
      <c r="E68" s="255">
        <f>SUM(E64:E67)</f>
        <v>0</v>
      </c>
      <c r="F68" s="71"/>
      <c r="G68" s="71"/>
      <c r="H68" s="71"/>
      <c r="I68" s="71"/>
    </row>
    <row r="69" spans="2:9">
      <c r="H69" s="63"/>
    </row>
    <row r="70" spans="2:9" ht="15">
      <c r="B70" s="103" t="s">
        <v>70</v>
      </c>
      <c r="C70" s="113"/>
      <c r="D70" s="6"/>
      <c r="E70" s="72"/>
      <c r="F70" s="61"/>
      <c r="G70" s="256">
        <f>G18+G31+G43+E61+E68</f>
        <v>0</v>
      </c>
      <c r="H70" s="71"/>
      <c r="I70" s="34"/>
    </row>
    <row r="71" spans="2:9">
      <c r="B71" s="104"/>
      <c r="C71" s="114"/>
      <c r="D71" s="22"/>
      <c r="E71" s="73"/>
      <c r="F71" s="74"/>
      <c r="G71" s="74"/>
      <c r="H71" s="63"/>
    </row>
    <row r="72" spans="2:9" ht="15">
      <c r="B72" s="103" t="s">
        <v>71</v>
      </c>
      <c r="C72" s="113"/>
      <c r="D72" s="6"/>
      <c r="E72" s="75"/>
      <c r="F72" s="61"/>
      <c r="G72" s="61"/>
      <c r="H72" s="250">
        <f>H18+H31+H43+H53+H61</f>
        <v>0</v>
      </c>
      <c r="I72" s="34"/>
    </row>
    <row r="73" spans="2:9">
      <c r="B73" s="105"/>
      <c r="C73" s="115"/>
      <c r="D73" s="23"/>
      <c r="E73" s="76"/>
      <c r="F73" s="77"/>
      <c r="G73" s="77"/>
      <c r="H73" s="77"/>
      <c r="I73" s="77"/>
    </row>
    <row r="74" spans="2:9" ht="23.25" customHeight="1">
      <c r="B74" s="95" t="s">
        <v>13</v>
      </c>
      <c r="C74" s="80"/>
      <c r="D74" s="231"/>
      <c r="E74" s="68"/>
      <c r="F74" s="68"/>
      <c r="G74" s="69"/>
      <c r="H74" s="31"/>
      <c r="I74" s="70"/>
    </row>
    <row r="75" spans="2:9">
      <c r="B75" s="92"/>
      <c r="C75" s="34"/>
      <c r="D75" s="3"/>
      <c r="E75" s="34"/>
      <c r="F75" s="34"/>
      <c r="G75" s="34"/>
      <c r="H75" s="34"/>
      <c r="I75" s="71"/>
    </row>
    <row r="76" spans="2:9">
      <c r="B76" s="100"/>
      <c r="C76" s="79"/>
      <c r="D76" s="5"/>
      <c r="E76" s="78"/>
      <c r="F76" s="39"/>
      <c r="G76" s="39"/>
      <c r="H76" s="49"/>
      <c r="I76" s="79"/>
    </row>
    <row r="77" spans="2:9" ht="15">
      <c r="B77" s="103" t="s">
        <v>14</v>
      </c>
      <c r="C77" s="113"/>
      <c r="D77" s="6"/>
      <c r="E77" s="75"/>
      <c r="F77" s="61"/>
      <c r="G77" s="61"/>
      <c r="H77" s="250">
        <f>H72-H75</f>
        <v>0</v>
      </c>
      <c r="I77" s="34"/>
    </row>
    <row r="78" spans="2:9">
      <c r="B78" s="100"/>
      <c r="C78" s="79"/>
      <c r="D78" s="5"/>
      <c r="E78" s="78"/>
      <c r="F78" s="39"/>
      <c r="G78" s="39"/>
      <c r="H78" s="49"/>
      <c r="I78" s="79"/>
    </row>
    <row r="79" spans="2:9" ht="15">
      <c r="B79" s="257" t="s">
        <v>72</v>
      </c>
      <c r="C79" s="258"/>
      <c r="D79" s="259"/>
      <c r="E79" s="260"/>
      <c r="F79" s="250"/>
      <c r="G79" s="250"/>
      <c r="H79" s="250">
        <f>24*H77+G70</f>
        <v>0</v>
      </c>
      <c r="I79" s="34"/>
    </row>
    <row r="80" spans="2:9">
      <c r="B80" s="102"/>
      <c r="C80" s="79"/>
      <c r="D80" s="5"/>
      <c r="E80" s="78"/>
      <c r="F80" s="39"/>
      <c r="G80" s="39"/>
      <c r="H80" s="49"/>
      <c r="I80" s="79"/>
    </row>
    <row r="81" spans="1:11" ht="51">
      <c r="A81" s="24"/>
      <c r="B81" s="90" t="s">
        <v>73</v>
      </c>
      <c r="C81" s="306" t="s">
        <v>26</v>
      </c>
      <c r="D81" s="307"/>
      <c r="E81" s="80" t="s">
        <v>74</v>
      </c>
      <c r="F81" s="51" t="s">
        <v>75</v>
      </c>
      <c r="G81" s="51"/>
      <c r="H81" s="51" t="s">
        <v>76</v>
      </c>
      <c r="I81" s="32" t="s">
        <v>3</v>
      </c>
      <c r="J81" s="5"/>
    </row>
    <row r="82" spans="1:11" ht="27">
      <c r="A82" s="24"/>
      <c r="B82" s="101" t="s">
        <v>77</v>
      </c>
      <c r="C82" s="296">
        <f>C9</f>
        <v>360</v>
      </c>
      <c r="D82" s="296"/>
      <c r="E82" s="81"/>
      <c r="F82" s="34"/>
      <c r="G82" s="34"/>
      <c r="H82" s="82">
        <f>C82*E82</f>
        <v>0</v>
      </c>
      <c r="I82" s="83"/>
      <c r="J82" s="5"/>
    </row>
    <row r="83" spans="1:11" ht="27">
      <c r="A83" s="24"/>
      <c r="B83" s="101" t="s">
        <v>97</v>
      </c>
      <c r="C83" s="296">
        <f>C10+C13</f>
        <v>153</v>
      </c>
      <c r="D83" s="296"/>
      <c r="E83" s="81"/>
      <c r="F83" s="34"/>
      <c r="G83" s="34"/>
      <c r="H83" s="82">
        <f t="shared" ref="H83:H103" si="4">C83*E83</f>
        <v>0</v>
      </c>
      <c r="I83" s="83"/>
      <c r="J83" s="5"/>
    </row>
    <row r="84" spans="1:11" ht="27">
      <c r="A84" s="24"/>
      <c r="B84" s="101" t="s">
        <v>99</v>
      </c>
      <c r="C84" s="296">
        <f>C21</f>
        <v>1</v>
      </c>
      <c r="D84" s="296"/>
      <c r="E84" s="81"/>
      <c r="F84" s="34"/>
      <c r="G84" s="34"/>
      <c r="H84" s="82">
        <f t="shared" si="4"/>
        <v>0</v>
      </c>
      <c r="I84" s="83"/>
      <c r="J84" s="5"/>
      <c r="K84" s="1"/>
    </row>
    <row r="85" spans="1:11" ht="27">
      <c r="A85" s="24"/>
      <c r="B85" s="101" t="s">
        <v>104</v>
      </c>
      <c r="C85" s="297"/>
      <c r="D85" s="298"/>
      <c r="E85" s="81"/>
      <c r="F85" s="34"/>
      <c r="G85" s="34"/>
      <c r="H85" s="82">
        <f t="shared" si="4"/>
        <v>0</v>
      </c>
      <c r="I85" s="83"/>
      <c r="J85" s="5"/>
      <c r="K85" s="1"/>
    </row>
    <row r="86" spans="1:11" ht="27">
      <c r="A86" s="24"/>
      <c r="B86" s="101" t="s">
        <v>100</v>
      </c>
      <c r="C86" s="296">
        <f>C22</f>
        <v>310</v>
      </c>
      <c r="D86" s="296"/>
      <c r="E86" s="81"/>
      <c r="F86" s="34"/>
      <c r="G86" s="34"/>
      <c r="H86" s="82">
        <f t="shared" si="4"/>
        <v>0</v>
      </c>
      <c r="I86" s="83"/>
      <c r="J86" s="5"/>
      <c r="K86" s="1"/>
    </row>
    <row r="87" spans="1:11" ht="27">
      <c r="A87" s="24"/>
      <c r="B87" s="101" t="s">
        <v>105</v>
      </c>
      <c r="C87" s="297"/>
      <c r="D87" s="298"/>
      <c r="E87" s="81"/>
      <c r="F87" s="34"/>
      <c r="G87" s="34"/>
      <c r="H87" s="82">
        <f t="shared" si="4"/>
        <v>0</v>
      </c>
      <c r="I87" s="83"/>
      <c r="J87" s="5"/>
      <c r="K87" s="1"/>
    </row>
    <row r="88" spans="1:11" ht="27">
      <c r="A88" s="24"/>
      <c r="B88" s="101" t="s">
        <v>98</v>
      </c>
      <c r="C88" s="296"/>
      <c r="D88" s="296"/>
      <c r="E88" s="34"/>
      <c r="F88" s="34"/>
      <c r="G88" s="34"/>
      <c r="H88" s="82">
        <f t="shared" si="4"/>
        <v>0</v>
      </c>
      <c r="I88" s="83"/>
      <c r="K88" s="1"/>
    </row>
    <row r="89" spans="1:11" ht="27">
      <c r="A89" s="24"/>
      <c r="B89" s="101" t="s">
        <v>102</v>
      </c>
      <c r="C89" s="296">
        <f>C23</f>
        <v>54</v>
      </c>
      <c r="D89" s="296"/>
      <c r="E89" s="34"/>
      <c r="F89" s="34"/>
      <c r="G89" s="34"/>
      <c r="H89" s="82">
        <f t="shared" si="4"/>
        <v>0</v>
      </c>
      <c r="I89" s="83"/>
      <c r="K89" s="1"/>
    </row>
    <row r="90" spans="1:11" ht="27">
      <c r="A90" s="24"/>
      <c r="B90" s="101" t="s">
        <v>103</v>
      </c>
      <c r="C90" s="297"/>
      <c r="D90" s="298"/>
      <c r="E90" s="34"/>
      <c r="F90" s="34"/>
      <c r="G90" s="34"/>
      <c r="H90" s="82">
        <f t="shared" si="4"/>
        <v>0</v>
      </c>
      <c r="I90" s="83"/>
      <c r="K90" s="1"/>
    </row>
    <row r="91" spans="1:11" ht="27">
      <c r="A91" s="24"/>
      <c r="B91" s="101" t="s">
        <v>101</v>
      </c>
      <c r="C91" s="297">
        <f>C24</f>
        <v>45</v>
      </c>
      <c r="D91" s="298"/>
      <c r="E91" s="34"/>
      <c r="F91" s="34"/>
      <c r="G91" s="34"/>
      <c r="H91" s="82">
        <f t="shared" si="4"/>
        <v>0</v>
      </c>
      <c r="I91" s="83"/>
      <c r="K91" s="1"/>
    </row>
    <row r="92" spans="1:11" ht="27">
      <c r="A92" s="24"/>
      <c r="B92" s="101" t="s">
        <v>106</v>
      </c>
      <c r="C92" s="296">
        <f>C25</f>
        <v>10</v>
      </c>
      <c r="D92" s="296"/>
      <c r="E92" s="34"/>
      <c r="F92" s="34"/>
      <c r="G92" s="34"/>
      <c r="H92" s="82">
        <f t="shared" si="4"/>
        <v>0</v>
      </c>
      <c r="I92" s="83"/>
      <c r="K92" s="1"/>
    </row>
    <row r="93" spans="1:11" ht="27">
      <c r="A93" s="24"/>
      <c r="B93" s="101" t="s">
        <v>107</v>
      </c>
      <c r="C93" s="297"/>
      <c r="D93" s="298"/>
      <c r="E93" s="34"/>
      <c r="F93" s="34"/>
      <c r="G93" s="34"/>
      <c r="H93" s="82">
        <f t="shared" si="4"/>
        <v>0</v>
      </c>
      <c r="I93" s="83"/>
      <c r="K93" s="1"/>
    </row>
    <row r="94" spans="1:11" ht="27">
      <c r="A94" s="24"/>
      <c r="B94" s="101" t="s">
        <v>108</v>
      </c>
      <c r="C94" s="296">
        <f>C26</f>
        <v>4</v>
      </c>
      <c r="D94" s="296"/>
      <c r="E94" s="34"/>
      <c r="F94" s="34"/>
      <c r="G94" s="34"/>
      <c r="H94" s="82">
        <f t="shared" si="4"/>
        <v>0</v>
      </c>
      <c r="I94" s="83"/>
      <c r="K94" s="1"/>
    </row>
    <row r="95" spans="1:11" ht="27">
      <c r="A95" s="24"/>
      <c r="B95" s="101" t="s">
        <v>109</v>
      </c>
      <c r="C95" s="297"/>
      <c r="D95" s="298"/>
      <c r="E95" s="34"/>
      <c r="F95" s="34"/>
      <c r="G95" s="34"/>
      <c r="H95" s="82">
        <f t="shared" si="4"/>
        <v>0</v>
      </c>
      <c r="I95" s="83"/>
      <c r="K95" s="1"/>
    </row>
    <row r="96" spans="1:11" ht="27">
      <c r="A96" s="24"/>
      <c r="B96" s="101" t="s">
        <v>78</v>
      </c>
      <c r="C96" s="296">
        <f>C27</f>
        <v>1</v>
      </c>
      <c r="D96" s="296"/>
      <c r="E96" s="34"/>
      <c r="F96" s="34"/>
      <c r="G96" s="34"/>
      <c r="H96" s="82">
        <f t="shared" si="4"/>
        <v>0</v>
      </c>
      <c r="I96" s="83"/>
      <c r="K96" s="1"/>
    </row>
    <row r="97" spans="1:11">
      <c r="A97" s="24"/>
      <c r="B97" s="93" t="s">
        <v>89</v>
      </c>
      <c r="C97" s="297">
        <f>C34</f>
        <v>109</v>
      </c>
      <c r="D97" s="298"/>
      <c r="E97" s="34"/>
      <c r="F97" s="34"/>
      <c r="G97" s="34"/>
      <c r="H97" s="82">
        <f>C97*E97</f>
        <v>0</v>
      </c>
      <c r="I97" s="83"/>
      <c r="K97" s="1"/>
    </row>
    <row r="98" spans="1:11">
      <c r="A98" s="24"/>
      <c r="B98" s="93" t="s">
        <v>90</v>
      </c>
      <c r="C98" s="297">
        <f>C35</f>
        <v>167</v>
      </c>
      <c r="D98" s="298"/>
      <c r="E98" s="34"/>
      <c r="F98" s="34"/>
      <c r="G98" s="34"/>
      <c r="H98" s="82">
        <f t="shared" si="4"/>
        <v>0</v>
      </c>
      <c r="I98" s="83"/>
      <c r="K98" s="1"/>
    </row>
    <row r="99" spans="1:11">
      <c r="A99" s="24"/>
      <c r="B99" s="93" t="s">
        <v>91</v>
      </c>
      <c r="C99" s="297">
        <f>C36</f>
        <v>5</v>
      </c>
      <c r="D99" s="298"/>
      <c r="E99" s="34"/>
      <c r="F99" s="34"/>
      <c r="G99" s="34"/>
      <c r="H99" s="82">
        <f t="shared" si="4"/>
        <v>0</v>
      </c>
      <c r="I99" s="83"/>
      <c r="K99" s="1"/>
    </row>
    <row r="100" spans="1:11">
      <c r="A100" s="24"/>
      <c r="B100" s="93" t="s">
        <v>92</v>
      </c>
      <c r="C100" s="297">
        <f>C37</f>
        <v>13</v>
      </c>
      <c r="D100" s="298"/>
      <c r="E100" s="81"/>
      <c r="F100" s="34"/>
      <c r="G100" s="34"/>
      <c r="H100" s="82">
        <f t="shared" si="4"/>
        <v>0</v>
      </c>
      <c r="I100" s="83"/>
      <c r="K100" s="1"/>
    </row>
    <row r="101" spans="1:11">
      <c r="A101" s="24"/>
      <c r="B101" s="93" t="s">
        <v>93</v>
      </c>
      <c r="C101" s="297">
        <v>2</v>
      </c>
      <c r="D101" s="298"/>
      <c r="E101" s="81"/>
      <c r="F101" s="34"/>
      <c r="G101" s="34"/>
      <c r="H101" s="82">
        <f t="shared" si="4"/>
        <v>0</v>
      </c>
      <c r="I101" s="83"/>
      <c r="K101" s="1"/>
    </row>
    <row r="102" spans="1:11">
      <c r="A102" s="24"/>
      <c r="B102" s="93" t="s">
        <v>94</v>
      </c>
      <c r="C102" s="296">
        <v>1</v>
      </c>
      <c r="D102" s="296"/>
      <c r="E102" s="81"/>
      <c r="F102" s="34"/>
      <c r="G102" s="34"/>
      <c r="H102" s="82">
        <f t="shared" si="4"/>
        <v>0</v>
      </c>
      <c r="I102" s="83"/>
      <c r="K102" s="1"/>
    </row>
    <row r="103" spans="1:11">
      <c r="A103" s="24"/>
      <c r="B103" s="94" t="s">
        <v>95</v>
      </c>
      <c r="E103" s="84"/>
      <c r="F103" s="85"/>
      <c r="G103" s="85"/>
      <c r="H103" s="82">
        <f t="shared" si="4"/>
        <v>0</v>
      </c>
      <c r="I103" s="83"/>
      <c r="K103" s="1"/>
    </row>
    <row r="104" spans="1:11" s="8" customFormat="1" ht="25.5">
      <c r="A104" s="25"/>
      <c r="B104" s="96" t="s">
        <v>79</v>
      </c>
      <c r="C104" s="296"/>
      <c r="D104" s="296"/>
      <c r="E104" s="299"/>
      <c r="F104" s="299"/>
      <c r="G104" s="237"/>
      <c r="H104" s="86">
        <f>SUM(H82:H102)</f>
        <v>0</v>
      </c>
      <c r="I104" s="83"/>
      <c r="J104" s="1"/>
    </row>
    <row r="107" spans="1:11" ht="25.5">
      <c r="B107" s="106" t="s">
        <v>80</v>
      </c>
      <c r="C107" s="116"/>
      <c r="D107" s="7"/>
      <c r="E107" s="87"/>
      <c r="F107" s="88"/>
      <c r="G107" s="88"/>
      <c r="H107" s="89">
        <f>H79-H104</f>
        <v>0</v>
      </c>
      <c r="I107" s="34"/>
    </row>
    <row r="109" spans="1:11" ht="25.5">
      <c r="B109" s="106" t="s">
        <v>125</v>
      </c>
      <c r="C109" s="116"/>
      <c r="D109" s="7"/>
      <c r="E109" s="87"/>
      <c r="F109" s="88"/>
      <c r="G109" s="88"/>
      <c r="H109" s="89">
        <f>H79+24*H77-H104*2</f>
        <v>0</v>
      </c>
      <c r="I109" s="34"/>
    </row>
  </sheetData>
  <mergeCells count="37">
    <mergeCell ref="C100:D100"/>
    <mergeCell ref="C101:D101"/>
    <mergeCell ref="C102:D102"/>
    <mergeCell ref="C104:D104"/>
    <mergeCell ref="E104:F104"/>
    <mergeCell ref="C99:D99"/>
    <mergeCell ref="C88:D88"/>
    <mergeCell ref="C89:D89"/>
    <mergeCell ref="C90:D90"/>
    <mergeCell ref="C91:D91"/>
    <mergeCell ref="C92:D92"/>
    <mergeCell ref="C93:D93"/>
    <mergeCell ref="C94:D94"/>
    <mergeCell ref="C95:D95"/>
    <mergeCell ref="C96:D96"/>
    <mergeCell ref="C97:D97"/>
    <mergeCell ref="C98:D98"/>
    <mergeCell ref="C87:D87"/>
    <mergeCell ref="C58:D58"/>
    <mergeCell ref="C59:D59"/>
    <mergeCell ref="C60:D60"/>
    <mergeCell ref="C63:D63"/>
    <mergeCell ref="C68:D68"/>
    <mergeCell ref="C81:D81"/>
    <mergeCell ref="C82:D82"/>
    <mergeCell ref="C83:D83"/>
    <mergeCell ref="C84:D84"/>
    <mergeCell ref="C85:D85"/>
    <mergeCell ref="C86:D86"/>
    <mergeCell ref="C57:D57"/>
    <mergeCell ref="C1:G1"/>
    <mergeCell ref="E2:F2"/>
    <mergeCell ref="C20:D20"/>
    <mergeCell ref="C33:D33"/>
    <mergeCell ref="B3:I3"/>
    <mergeCell ref="B4:I4"/>
    <mergeCell ref="B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IX109"/>
  <sheetViews>
    <sheetView topLeftCell="A40" workbookViewId="0">
      <selection activeCell="A64" sqref="A64:XFD64"/>
    </sheetView>
  </sheetViews>
  <sheetFormatPr defaultColWidth="8.85546875" defaultRowHeight="13.5"/>
  <cols>
    <col min="1" max="1" width="5.140625" style="1" customWidth="1"/>
    <col min="2" max="2" width="49.42578125" style="94" bestFit="1" customWidth="1"/>
    <col min="3" max="3" width="18.28515625" style="29" customWidth="1"/>
    <col min="4" max="4" width="12.28515625" style="1" customWidth="1"/>
    <col min="5" max="5" width="12.42578125" style="27" customWidth="1"/>
    <col min="6" max="7" width="23.42578125" style="28" customWidth="1"/>
    <col min="8" max="8" width="21.85546875" style="28" bestFit="1" customWidth="1"/>
    <col min="9" max="9" width="63.85546875" style="29" customWidth="1"/>
    <col min="10" max="10" width="8.85546875" style="1"/>
    <col min="11" max="11" width="13" style="2" customWidth="1"/>
    <col min="12" max="256" width="8.85546875" style="1"/>
    <col min="257" max="257" width="5.140625" style="1" customWidth="1"/>
    <col min="258" max="258" width="49.42578125" style="1" bestFit="1" customWidth="1"/>
    <col min="259" max="259" width="18.28515625" style="1" customWidth="1"/>
    <col min="260" max="260" width="12.28515625" style="1" customWidth="1"/>
    <col min="261" max="261" width="12.42578125" style="1" customWidth="1"/>
    <col min="262" max="263" width="23.42578125" style="1" customWidth="1"/>
    <col min="264" max="264" width="21.85546875" style="1" bestFit="1" customWidth="1"/>
    <col min="265" max="265" width="63.85546875" style="1" customWidth="1"/>
    <col min="266" max="266" width="8.85546875" style="1"/>
    <col min="267" max="267" width="13" style="1" customWidth="1"/>
    <col min="268" max="512" width="8.85546875" style="1"/>
    <col min="513" max="513" width="5.140625" style="1" customWidth="1"/>
    <col min="514" max="514" width="49.42578125" style="1" bestFit="1" customWidth="1"/>
    <col min="515" max="515" width="18.28515625" style="1" customWidth="1"/>
    <col min="516" max="516" width="12.28515625" style="1" customWidth="1"/>
    <col min="517" max="517" width="12.42578125" style="1" customWidth="1"/>
    <col min="518" max="519" width="23.42578125" style="1" customWidth="1"/>
    <col min="520" max="520" width="21.85546875" style="1" bestFit="1" customWidth="1"/>
    <col min="521" max="521" width="63.85546875" style="1" customWidth="1"/>
    <col min="522" max="522" width="8.85546875" style="1"/>
    <col min="523" max="523" width="13" style="1" customWidth="1"/>
    <col min="524" max="768" width="8.85546875" style="1"/>
    <col min="769" max="769" width="5.140625" style="1" customWidth="1"/>
    <col min="770" max="770" width="49.42578125" style="1" bestFit="1" customWidth="1"/>
    <col min="771" max="771" width="18.28515625" style="1" customWidth="1"/>
    <col min="772" max="772" width="12.28515625" style="1" customWidth="1"/>
    <col min="773" max="773" width="12.42578125" style="1" customWidth="1"/>
    <col min="774" max="775" width="23.42578125" style="1" customWidth="1"/>
    <col min="776" max="776" width="21.85546875" style="1" bestFit="1" customWidth="1"/>
    <col min="777" max="777" width="63.85546875" style="1" customWidth="1"/>
    <col min="778" max="778" width="8.85546875" style="1"/>
    <col min="779" max="779" width="13" style="1" customWidth="1"/>
    <col min="780" max="1024" width="8.85546875" style="1"/>
    <col min="1025" max="1025" width="5.140625" style="1" customWidth="1"/>
    <col min="1026" max="1026" width="49.42578125" style="1" bestFit="1" customWidth="1"/>
    <col min="1027" max="1027" width="18.28515625" style="1" customWidth="1"/>
    <col min="1028" max="1028" width="12.28515625" style="1" customWidth="1"/>
    <col min="1029" max="1029" width="12.42578125" style="1" customWidth="1"/>
    <col min="1030" max="1031" width="23.42578125" style="1" customWidth="1"/>
    <col min="1032" max="1032" width="21.85546875" style="1" bestFit="1" customWidth="1"/>
    <col min="1033" max="1033" width="63.85546875" style="1" customWidth="1"/>
    <col min="1034" max="1034" width="8.85546875" style="1"/>
    <col min="1035" max="1035" width="13" style="1" customWidth="1"/>
    <col min="1036" max="1280" width="8.85546875" style="1"/>
    <col min="1281" max="1281" width="5.140625" style="1" customWidth="1"/>
    <col min="1282" max="1282" width="49.42578125" style="1" bestFit="1" customWidth="1"/>
    <col min="1283" max="1283" width="18.28515625" style="1" customWidth="1"/>
    <col min="1284" max="1284" width="12.28515625" style="1" customWidth="1"/>
    <col min="1285" max="1285" width="12.42578125" style="1" customWidth="1"/>
    <col min="1286" max="1287" width="23.42578125" style="1" customWidth="1"/>
    <col min="1288" max="1288" width="21.85546875" style="1" bestFit="1" customWidth="1"/>
    <col min="1289" max="1289" width="63.85546875" style="1" customWidth="1"/>
    <col min="1290" max="1290" width="8.85546875" style="1"/>
    <col min="1291" max="1291" width="13" style="1" customWidth="1"/>
    <col min="1292" max="1536" width="8.85546875" style="1"/>
    <col min="1537" max="1537" width="5.140625" style="1" customWidth="1"/>
    <col min="1538" max="1538" width="49.42578125" style="1" bestFit="1" customWidth="1"/>
    <col min="1539" max="1539" width="18.28515625" style="1" customWidth="1"/>
    <col min="1540" max="1540" width="12.28515625" style="1" customWidth="1"/>
    <col min="1541" max="1541" width="12.42578125" style="1" customWidth="1"/>
    <col min="1542" max="1543" width="23.42578125" style="1" customWidth="1"/>
    <col min="1544" max="1544" width="21.85546875" style="1" bestFit="1" customWidth="1"/>
    <col min="1545" max="1545" width="63.85546875" style="1" customWidth="1"/>
    <col min="1546" max="1546" width="8.85546875" style="1"/>
    <col min="1547" max="1547" width="13" style="1" customWidth="1"/>
    <col min="1548" max="1792" width="8.85546875" style="1"/>
    <col min="1793" max="1793" width="5.140625" style="1" customWidth="1"/>
    <col min="1794" max="1794" width="49.42578125" style="1" bestFit="1" customWidth="1"/>
    <col min="1795" max="1795" width="18.28515625" style="1" customWidth="1"/>
    <col min="1796" max="1796" width="12.28515625" style="1" customWidth="1"/>
    <col min="1797" max="1797" width="12.42578125" style="1" customWidth="1"/>
    <col min="1798" max="1799" width="23.42578125" style="1" customWidth="1"/>
    <col min="1800" max="1800" width="21.85546875" style="1" bestFit="1" customWidth="1"/>
    <col min="1801" max="1801" width="63.85546875" style="1" customWidth="1"/>
    <col min="1802" max="1802" width="8.85546875" style="1"/>
    <col min="1803" max="1803" width="13" style="1" customWidth="1"/>
    <col min="1804" max="2048" width="8.85546875" style="1"/>
    <col min="2049" max="2049" width="5.140625" style="1" customWidth="1"/>
    <col min="2050" max="2050" width="49.42578125" style="1" bestFit="1" customWidth="1"/>
    <col min="2051" max="2051" width="18.28515625" style="1" customWidth="1"/>
    <col min="2052" max="2052" width="12.28515625" style="1" customWidth="1"/>
    <col min="2053" max="2053" width="12.42578125" style="1" customWidth="1"/>
    <col min="2054" max="2055" width="23.42578125" style="1" customWidth="1"/>
    <col min="2056" max="2056" width="21.85546875" style="1" bestFit="1" customWidth="1"/>
    <col min="2057" max="2057" width="63.85546875" style="1" customWidth="1"/>
    <col min="2058" max="2058" width="8.85546875" style="1"/>
    <col min="2059" max="2059" width="13" style="1" customWidth="1"/>
    <col min="2060" max="2304" width="8.85546875" style="1"/>
    <col min="2305" max="2305" width="5.140625" style="1" customWidth="1"/>
    <col min="2306" max="2306" width="49.42578125" style="1" bestFit="1" customWidth="1"/>
    <col min="2307" max="2307" width="18.28515625" style="1" customWidth="1"/>
    <col min="2308" max="2308" width="12.28515625" style="1" customWidth="1"/>
    <col min="2309" max="2309" width="12.42578125" style="1" customWidth="1"/>
    <col min="2310" max="2311" width="23.42578125" style="1" customWidth="1"/>
    <col min="2312" max="2312" width="21.85546875" style="1" bestFit="1" customWidth="1"/>
    <col min="2313" max="2313" width="63.85546875" style="1" customWidth="1"/>
    <col min="2314" max="2314" width="8.85546875" style="1"/>
    <col min="2315" max="2315" width="13" style="1" customWidth="1"/>
    <col min="2316" max="2560" width="8.85546875" style="1"/>
    <col min="2561" max="2561" width="5.140625" style="1" customWidth="1"/>
    <col min="2562" max="2562" width="49.42578125" style="1" bestFit="1" customWidth="1"/>
    <col min="2563" max="2563" width="18.28515625" style="1" customWidth="1"/>
    <col min="2564" max="2564" width="12.28515625" style="1" customWidth="1"/>
    <col min="2565" max="2565" width="12.42578125" style="1" customWidth="1"/>
    <col min="2566" max="2567" width="23.42578125" style="1" customWidth="1"/>
    <col min="2568" max="2568" width="21.85546875" style="1" bestFit="1" customWidth="1"/>
    <col min="2569" max="2569" width="63.85546875" style="1" customWidth="1"/>
    <col min="2570" max="2570" width="8.85546875" style="1"/>
    <col min="2571" max="2571" width="13" style="1" customWidth="1"/>
    <col min="2572" max="2816" width="8.85546875" style="1"/>
    <col min="2817" max="2817" width="5.140625" style="1" customWidth="1"/>
    <col min="2818" max="2818" width="49.42578125" style="1" bestFit="1" customWidth="1"/>
    <col min="2819" max="2819" width="18.28515625" style="1" customWidth="1"/>
    <col min="2820" max="2820" width="12.28515625" style="1" customWidth="1"/>
    <col min="2821" max="2821" width="12.42578125" style="1" customWidth="1"/>
    <col min="2822" max="2823" width="23.42578125" style="1" customWidth="1"/>
    <col min="2824" max="2824" width="21.85546875" style="1" bestFit="1" customWidth="1"/>
    <col min="2825" max="2825" width="63.85546875" style="1" customWidth="1"/>
    <col min="2826" max="2826" width="8.85546875" style="1"/>
    <col min="2827" max="2827" width="13" style="1" customWidth="1"/>
    <col min="2828" max="3072" width="8.85546875" style="1"/>
    <col min="3073" max="3073" width="5.140625" style="1" customWidth="1"/>
    <col min="3074" max="3074" width="49.42578125" style="1" bestFit="1" customWidth="1"/>
    <col min="3075" max="3075" width="18.28515625" style="1" customWidth="1"/>
    <col min="3076" max="3076" width="12.28515625" style="1" customWidth="1"/>
    <col min="3077" max="3077" width="12.42578125" style="1" customWidth="1"/>
    <col min="3078" max="3079" width="23.42578125" style="1" customWidth="1"/>
    <col min="3080" max="3080" width="21.85546875" style="1" bestFit="1" customWidth="1"/>
    <col min="3081" max="3081" width="63.85546875" style="1" customWidth="1"/>
    <col min="3082" max="3082" width="8.85546875" style="1"/>
    <col min="3083" max="3083" width="13" style="1" customWidth="1"/>
    <col min="3084" max="3328" width="8.85546875" style="1"/>
    <col min="3329" max="3329" width="5.140625" style="1" customWidth="1"/>
    <col min="3330" max="3330" width="49.42578125" style="1" bestFit="1" customWidth="1"/>
    <col min="3331" max="3331" width="18.28515625" style="1" customWidth="1"/>
    <col min="3332" max="3332" width="12.28515625" style="1" customWidth="1"/>
    <col min="3333" max="3333" width="12.42578125" style="1" customWidth="1"/>
    <col min="3334" max="3335" width="23.42578125" style="1" customWidth="1"/>
    <col min="3336" max="3336" width="21.85546875" style="1" bestFit="1" customWidth="1"/>
    <col min="3337" max="3337" width="63.85546875" style="1" customWidth="1"/>
    <col min="3338" max="3338" width="8.85546875" style="1"/>
    <col min="3339" max="3339" width="13" style="1" customWidth="1"/>
    <col min="3340" max="3584" width="8.85546875" style="1"/>
    <col min="3585" max="3585" width="5.140625" style="1" customWidth="1"/>
    <col min="3586" max="3586" width="49.42578125" style="1" bestFit="1" customWidth="1"/>
    <col min="3587" max="3587" width="18.28515625" style="1" customWidth="1"/>
    <col min="3588" max="3588" width="12.28515625" style="1" customWidth="1"/>
    <col min="3589" max="3589" width="12.42578125" style="1" customWidth="1"/>
    <col min="3590" max="3591" width="23.42578125" style="1" customWidth="1"/>
    <col min="3592" max="3592" width="21.85546875" style="1" bestFit="1" customWidth="1"/>
    <col min="3593" max="3593" width="63.85546875" style="1" customWidth="1"/>
    <col min="3594" max="3594" width="8.85546875" style="1"/>
    <col min="3595" max="3595" width="13" style="1" customWidth="1"/>
    <col min="3596" max="3840" width="8.85546875" style="1"/>
    <col min="3841" max="3841" width="5.140625" style="1" customWidth="1"/>
    <col min="3842" max="3842" width="49.42578125" style="1" bestFit="1" customWidth="1"/>
    <col min="3843" max="3843" width="18.28515625" style="1" customWidth="1"/>
    <col min="3844" max="3844" width="12.28515625" style="1" customWidth="1"/>
    <col min="3845" max="3845" width="12.42578125" style="1" customWidth="1"/>
    <col min="3846" max="3847" width="23.42578125" style="1" customWidth="1"/>
    <col min="3848" max="3848" width="21.85546875" style="1" bestFit="1" customWidth="1"/>
    <col min="3849" max="3849" width="63.85546875" style="1" customWidth="1"/>
    <col min="3850" max="3850" width="8.85546875" style="1"/>
    <col min="3851" max="3851" width="13" style="1" customWidth="1"/>
    <col min="3852" max="4096" width="8.85546875" style="1"/>
    <col min="4097" max="4097" width="5.140625" style="1" customWidth="1"/>
    <col min="4098" max="4098" width="49.42578125" style="1" bestFit="1" customWidth="1"/>
    <col min="4099" max="4099" width="18.28515625" style="1" customWidth="1"/>
    <col min="4100" max="4100" width="12.28515625" style="1" customWidth="1"/>
    <col min="4101" max="4101" width="12.42578125" style="1" customWidth="1"/>
    <col min="4102" max="4103" width="23.42578125" style="1" customWidth="1"/>
    <col min="4104" max="4104" width="21.85546875" style="1" bestFit="1" customWidth="1"/>
    <col min="4105" max="4105" width="63.85546875" style="1" customWidth="1"/>
    <col min="4106" max="4106" width="8.85546875" style="1"/>
    <col min="4107" max="4107" width="13" style="1" customWidth="1"/>
    <col min="4108" max="4352" width="8.85546875" style="1"/>
    <col min="4353" max="4353" width="5.140625" style="1" customWidth="1"/>
    <col min="4354" max="4354" width="49.42578125" style="1" bestFit="1" customWidth="1"/>
    <col min="4355" max="4355" width="18.28515625" style="1" customWidth="1"/>
    <col min="4356" max="4356" width="12.28515625" style="1" customWidth="1"/>
    <col min="4357" max="4357" width="12.42578125" style="1" customWidth="1"/>
    <col min="4358" max="4359" width="23.42578125" style="1" customWidth="1"/>
    <col min="4360" max="4360" width="21.85546875" style="1" bestFit="1" customWidth="1"/>
    <col min="4361" max="4361" width="63.85546875" style="1" customWidth="1"/>
    <col min="4362" max="4362" width="8.85546875" style="1"/>
    <col min="4363" max="4363" width="13" style="1" customWidth="1"/>
    <col min="4364" max="4608" width="8.85546875" style="1"/>
    <col min="4609" max="4609" width="5.140625" style="1" customWidth="1"/>
    <col min="4610" max="4610" width="49.42578125" style="1" bestFit="1" customWidth="1"/>
    <col min="4611" max="4611" width="18.28515625" style="1" customWidth="1"/>
    <col min="4612" max="4612" width="12.28515625" style="1" customWidth="1"/>
    <col min="4613" max="4613" width="12.42578125" style="1" customWidth="1"/>
    <col min="4614" max="4615" width="23.42578125" style="1" customWidth="1"/>
    <col min="4616" max="4616" width="21.85546875" style="1" bestFit="1" customWidth="1"/>
    <col min="4617" max="4617" width="63.85546875" style="1" customWidth="1"/>
    <col min="4618" max="4618" width="8.85546875" style="1"/>
    <col min="4619" max="4619" width="13" style="1" customWidth="1"/>
    <col min="4620" max="4864" width="8.85546875" style="1"/>
    <col min="4865" max="4865" width="5.140625" style="1" customWidth="1"/>
    <col min="4866" max="4866" width="49.42578125" style="1" bestFit="1" customWidth="1"/>
    <col min="4867" max="4867" width="18.28515625" style="1" customWidth="1"/>
    <col min="4868" max="4868" width="12.28515625" style="1" customWidth="1"/>
    <col min="4869" max="4869" width="12.42578125" style="1" customWidth="1"/>
    <col min="4870" max="4871" width="23.42578125" style="1" customWidth="1"/>
    <col min="4872" max="4872" width="21.85546875" style="1" bestFit="1" customWidth="1"/>
    <col min="4873" max="4873" width="63.85546875" style="1" customWidth="1"/>
    <col min="4874" max="4874" width="8.85546875" style="1"/>
    <col min="4875" max="4875" width="13" style="1" customWidth="1"/>
    <col min="4876" max="5120" width="8.85546875" style="1"/>
    <col min="5121" max="5121" width="5.140625" style="1" customWidth="1"/>
    <col min="5122" max="5122" width="49.42578125" style="1" bestFit="1" customWidth="1"/>
    <col min="5123" max="5123" width="18.28515625" style="1" customWidth="1"/>
    <col min="5124" max="5124" width="12.28515625" style="1" customWidth="1"/>
    <col min="5125" max="5125" width="12.42578125" style="1" customWidth="1"/>
    <col min="5126" max="5127" width="23.42578125" style="1" customWidth="1"/>
    <col min="5128" max="5128" width="21.85546875" style="1" bestFit="1" customWidth="1"/>
    <col min="5129" max="5129" width="63.85546875" style="1" customWidth="1"/>
    <col min="5130" max="5130" width="8.85546875" style="1"/>
    <col min="5131" max="5131" width="13" style="1" customWidth="1"/>
    <col min="5132" max="5376" width="8.85546875" style="1"/>
    <col min="5377" max="5377" width="5.140625" style="1" customWidth="1"/>
    <col min="5378" max="5378" width="49.42578125" style="1" bestFit="1" customWidth="1"/>
    <col min="5379" max="5379" width="18.28515625" style="1" customWidth="1"/>
    <col min="5380" max="5380" width="12.28515625" style="1" customWidth="1"/>
    <col min="5381" max="5381" width="12.42578125" style="1" customWidth="1"/>
    <col min="5382" max="5383" width="23.42578125" style="1" customWidth="1"/>
    <col min="5384" max="5384" width="21.85546875" style="1" bestFit="1" customWidth="1"/>
    <col min="5385" max="5385" width="63.85546875" style="1" customWidth="1"/>
    <col min="5386" max="5386" width="8.85546875" style="1"/>
    <col min="5387" max="5387" width="13" style="1" customWidth="1"/>
    <col min="5388" max="5632" width="8.85546875" style="1"/>
    <col min="5633" max="5633" width="5.140625" style="1" customWidth="1"/>
    <col min="5634" max="5634" width="49.42578125" style="1" bestFit="1" customWidth="1"/>
    <col min="5635" max="5635" width="18.28515625" style="1" customWidth="1"/>
    <col min="5636" max="5636" width="12.28515625" style="1" customWidth="1"/>
    <col min="5637" max="5637" width="12.42578125" style="1" customWidth="1"/>
    <col min="5638" max="5639" width="23.42578125" style="1" customWidth="1"/>
    <col min="5640" max="5640" width="21.85546875" style="1" bestFit="1" customWidth="1"/>
    <col min="5641" max="5641" width="63.85546875" style="1" customWidth="1"/>
    <col min="5642" max="5642" width="8.85546875" style="1"/>
    <col min="5643" max="5643" width="13" style="1" customWidth="1"/>
    <col min="5644" max="5888" width="8.85546875" style="1"/>
    <col min="5889" max="5889" width="5.140625" style="1" customWidth="1"/>
    <col min="5890" max="5890" width="49.42578125" style="1" bestFit="1" customWidth="1"/>
    <col min="5891" max="5891" width="18.28515625" style="1" customWidth="1"/>
    <col min="5892" max="5892" width="12.28515625" style="1" customWidth="1"/>
    <col min="5893" max="5893" width="12.42578125" style="1" customWidth="1"/>
    <col min="5894" max="5895" width="23.42578125" style="1" customWidth="1"/>
    <col min="5896" max="5896" width="21.85546875" style="1" bestFit="1" customWidth="1"/>
    <col min="5897" max="5897" width="63.85546875" style="1" customWidth="1"/>
    <col min="5898" max="5898" width="8.85546875" style="1"/>
    <col min="5899" max="5899" width="13" style="1" customWidth="1"/>
    <col min="5900" max="6144" width="8.85546875" style="1"/>
    <col min="6145" max="6145" width="5.140625" style="1" customWidth="1"/>
    <col min="6146" max="6146" width="49.42578125" style="1" bestFit="1" customWidth="1"/>
    <col min="6147" max="6147" width="18.28515625" style="1" customWidth="1"/>
    <col min="6148" max="6148" width="12.28515625" style="1" customWidth="1"/>
    <col min="6149" max="6149" width="12.42578125" style="1" customWidth="1"/>
    <col min="6150" max="6151" width="23.42578125" style="1" customWidth="1"/>
    <col min="6152" max="6152" width="21.85546875" style="1" bestFit="1" customWidth="1"/>
    <col min="6153" max="6153" width="63.85546875" style="1" customWidth="1"/>
    <col min="6154" max="6154" width="8.85546875" style="1"/>
    <col min="6155" max="6155" width="13" style="1" customWidth="1"/>
    <col min="6156" max="6400" width="8.85546875" style="1"/>
    <col min="6401" max="6401" width="5.140625" style="1" customWidth="1"/>
    <col min="6402" max="6402" width="49.42578125" style="1" bestFit="1" customWidth="1"/>
    <col min="6403" max="6403" width="18.28515625" style="1" customWidth="1"/>
    <col min="6404" max="6404" width="12.28515625" style="1" customWidth="1"/>
    <col min="6405" max="6405" width="12.42578125" style="1" customWidth="1"/>
    <col min="6406" max="6407" width="23.42578125" style="1" customWidth="1"/>
    <col min="6408" max="6408" width="21.85546875" style="1" bestFit="1" customWidth="1"/>
    <col min="6409" max="6409" width="63.85546875" style="1" customWidth="1"/>
    <col min="6410" max="6410" width="8.85546875" style="1"/>
    <col min="6411" max="6411" width="13" style="1" customWidth="1"/>
    <col min="6412" max="6656" width="8.85546875" style="1"/>
    <col min="6657" max="6657" width="5.140625" style="1" customWidth="1"/>
    <col min="6658" max="6658" width="49.42578125" style="1" bestFit="1" customWidth="1"/>
    <col min="6659" max="6659" width="18.28515625" style="1" customWidth="1"/>
    <col min="6660" max="6660" width="12.28515625" style="1" customWidth="1"/>
    <col min="6661" max="6661" width="12.42578125" style="1" customWidth="1"/>
    <col min="6662" max="6663" width="23.42578125" style="1" customWidth="1"/>
    <col min="6664" max="6664" width="21.85546875" style="1" bestFit="1" customWidth="1"/>
    <col min="6665" max="6665" width="63.85546875" style="1" customWidth="1"/>
    <col min="6666" max="6666" width="8.85546875" style="1"/>
    <col min="6667" max="6667" width="13" style="1" customWidth="1"/>
    <col min="6668" max="6912" width="8.85546875" style="1"/>
    <col min="6913" max="6913" width="5.140625" style="1" customWidth="1"/>
    <col min="6914" max="6914" width="49.42578125" style="1" bestFit="1" customWidth="1"/>
    <col min="6915" max="6915" width="18.28515625" style="1" customWidth="1"/>
    <col min="6916" max="6916" width="12.28515625" style="1" customWidth="1"/>
    <col min="6917" max="6917" width="12.42578125" style="1" customWidth="1"/>
    <col min="6918" max="6919" width="23.42578125" style="1" customWidth="1"/>
    <col min="6920" max="6920" width="21.85546875" style="1" bestFit="1" customWidth="1"/>
    <col min="6921" max="6921" width="63.85546875" style="1" customWidth="1"/>
    <col min="6922" max="6922" width="8.85546875" style="1"/>
    <col min="6923" max="6923" width="13" style="1" customWidth="1"/>
    <col min="6924" max="7168" width="8.85546875" style="1"/>
    <col min="7169" max="7169" width="5.140625" style="1" customWidth="1"/>
    <col min="7170" max="7170" width="49.42578125" style="1" bestFit="1" customWidth="1"/>
    <col min="7171" max="7171" width="18.28515625" style="1" customWidth="1"/>
    <col min="7172" max="7172" width="12.28515625" style="1" customWidth="1"/>
    <col min="7173" max="7173" width="12.42578125" style="1" customWidth="1"/>
    <col min="7174" max="7175" width="23.42578125" style="1" customWidth="1"/>
    <col min="7176" max="7176" width="21.85546875" style="1" bestFit="1" customWidth="1"/>
    <col min="7177" max="7177" width="63.85546875" style="1" customWidth="1"/>
    <col min="7178" max="7178" width="8.85546875" style="1"/>
    <col min="7179" max="7179" width="13" style="1" customWidth="1"/>
    <col min="7180" max="7424" width="8.85546875" style="1"/>
    <col min="7425" max="7425" width="5.140625" style="1" customWidth="1"/>
    <col min="7426" max="7426" width="49.42578125" style="1" bestFit="1" customWidth="1"/>
    <col min="7427" max="7427" width="18.28515625" style="1" customWidth="1"/>
    <col min="7428" max="7428" width="12.28515625" style="1" customWidth="1"/>
    <col min="7429" max="7429" width="12.42578125" style="1" customWidth="1"/>
    <col min="7430" max="7431" width="23.42578125" style="1" customWidth="1"/>
    <col min="7432" max="7432" width="21.85546875" style="1" bestFit="1" customWidth="1"/>
    <col min="7433" max="7433" width="63.85546875" style="1" customWidth="1"/>
    <col min="7434" max="7434" width="8.85546875" style="1"/>
    <col min="7435" max="7435" width="13" style="1" customWidth="1"/>
    <col min="7436" max="7680" width="8.85546875" style="1"/>
    <col min="7681" max="7681" width="5.140625" style="1" customWidth="1"/>
    <col min="7682" max="7682" width="49.42578125" style="1" bestFit="1" customWidth="1"/>
    <col min="7683" max="7683" width="18.28515625" style="1" customWidth="1"/>
    <col min="7684" max="7684" width="12.28515625" style="1" customWidth="1"/>
    <col min="7685" max="7685" width="12.42578125" style="1" customWidth="1"/>
    <col min="7686" max="7687" width="23.42578125" style="1" customWidth="1"/>
    <col min="7688" max="7688" width="21.85546875" style="1" bestFit="1" customWidth="1"/>
    <col min="7689" max="7689" width="63.85546875" style="1" customWidth="1"/>
    <col min="7690" max="7690" width="8.85546875" style="1"/>
    <col min="7691" max="7691" width="13" style="1" customWidth="1"/>
    <col min="7692" max="7936" width="8.85546875" style="1"/>
    <col min="7937" max="7937" width="5.140625" style="1" customWidth="1"/>
    <col min="7938" max="7938" width="49.42578125" style="1" bestFit="1" customWidth="1"/>
    <col min="7939" max="7939" width="18.28515625" style="1" customWidth="1"/>
    <col min="7940" max="7940" width="12.28515625" style="1" customWidth="1"/>
    <col min="7941" max="7941" width="12.42578125" style="1" customWidth="1"/>
    <col min="7942" max="7943" width="23.42578125" style="1" customWidth="1"/>
    <col min="7944" max="7944" width="21.85546875" style="1" bestFit="1" customWidth="1"/>
    <col min="7945" max="7945" width="63.85546875" style="1" customWidth="1"/>
    <col min="7946" max="7946" width="8.85546875" style="1"/>
    <col min="7947" max="7947" width="13" style="1" customWidth="1"/>
    <col min="7948" max="8192" width="8.85546875" style="1"/>
    <col min="8193" max="8193" width="5.140625" style="1" customWidth="1"/>
    <col min="8194" max="8194" width="49.42578125" style="1" bestFit="1" customWidth="1"/>
    <col min="8195" max="8195" width="18.28515625" style="1" customWidth="1"/>
    <col min="8196" max="8196" width="12.28515625" style="1" customWidth="1"/>
    <col min="8197" max="8197" width="12.42578125" style="1" customWidth="1"/>
    <col min="8198" max="8199" width="23.42578125" style="1" customWidth="1"/>
    <col min="8200" max="8200" width="21.85546875" style="1" bestFit="1" customWidth="1"/>
    <col min="8201" max="8201" width="63.85546875" style="1" customWidth="1"/>
    <col min="8202" max="8202" width="8.85546875" style="1"/>
    <col min="8203" max="8203" width="13" style="1" customWidth="1"/>
    <col min="8204" max="8448" width="8.85546875" style="1"/>
    <col min="8449" max="8449" width="5.140625" style="1" customWidth="1"/>
    <col min="8450" max="8450" width="49.42578125" style="1" bestFit="1" customWidth="1"/>
    <col min="8451" max="8451" width="18.28515625" style="1" customWidth="1"/>
    <col min="8452" max="8452" width="12.28515625" style="1" customWidth="1"/>
    <col min="8453" max="8453" width="12.42578125" style="1" customWidth="1"/>
    <col min="8454" max="8455" width="23.42578125" style="1" customWidth="1"/>
    <col min="8456" max="8456" width="21.85546875" style="1" bestFit="1" customWidth="1"/>
    <col min="8457" max="8457" width="63.85546875" style="1" customWidth="1"/>
    <col min="8458" max="8458" width="8.85546875" style="1"/>
    <col min="8459" max="8459" width="13" style="1" customWidth="1"/>
    <col min="8460" max="8704" width="8.85546875" style="1"/>
    <col min="8705" max="8705" width="5.140625" style="1" customWidth="1"/>
    <col min="8706" max="8706" width="49.42578125" style="1" bestFit="1" customWidth="1"/>
    <col min="8707" max="8707" width="18.28515625" style="1" customWidth="1"/>
    <col min="8708" max="8708" width="12.28515625" style="1" customWidth="1"/>
    <col min="8709" max="8709" width="12.42578125" style="1" customWidth="1"/>
    <col min="8710" max="8711" width="23.42578125" style="1" customWidth="1"/>
    <col min="8712" max="8712" width="21.85546875" style="1" bestFit="1" customWidth="1"/>
    <col min="8713" max="8713" width="63.85546875" style="1" customWidth="1"/>
    <col min="8714" max="8714" width="8.85546875" style="1"/>
    <col min="8715" max="8715" width="13" style="1" customWidth="1"/>
    <col min="8716" max="8960" width="8.85546875" style="1"/>
    <col min="8961" max="8961" width="5.140625" style="1" customWidth="1"/>
    <col min="8962" max="8962" width="49.42578125" style="1" bestFit="1" customWidth="1"/>
    <col min="8963" max="8963" width="18.28515625" style="1" customWidth="1"/>
    <col min="8964" max="8964" width="12.28515625" style="1" customWidth="1"/>
    <col min="8965" max="8965" width="12.42578125" style="1" customWidth="1"/>
    <col min="8966" max="8967" width="23.42578125" style="1" customWidth="1"/>
    <col min="8968" max="8968" width="21.85546875" style="1" bestFit="1" customWidth="1"/>
    <col min="8969" max="8969" width="63.85546875" style="1" customWidth="1"/>
    <col min="8970" max="8970" width="8.85546875" style="1"/>
    <col min="8971" max="8971" width="13" style="1" customWidth="1"/>
    <col min="8972" max="9216" width="8.85546875" style="1"/>
    <col min="9217" max="9217" width="5.140625" style="1" customWidth="1"/>
    <col min="9218" max="9218" width="49.42578125" style="1" bestFit="1" customWidth="1"/>
    <col min="9219" max="9219" width="18.28515625" style="1" customWidth="1"/>
    <col min="9220" max="9220" width="12.28515625" style="1" customWidth="1"/>
    <col min="9221" max="9221" width="12.42578125" style="1" customWidth="1"/>
    <col min="9222" max="9223" width="23.42578125" style="1" customWidth="1"/>
    <col min="9224" max="9224" width="21.85546875" style="1" bestFit="1" customWidth="1"/>
    <col min="9225" max="9225" width="63.85546875" style="1" customWidth="1"/>
    <col min="9226" max="9226" width="8.85546875" style="1"/>
    <col min="9227" max="9227" width="13" style="1" customWidth="1"/>
    <col min="9228" max="9472" width="8.85546875" style="1"/>
    <col min="9473" max="9473" width="5.140625" style="1" customWidth="1"/>
    <col min="9474" max="9474" width="49.42578125" style="1" bestFit="1" customWidth="1"/>
    <col min="9475" max="9475" width="18.28515625" style="1" customWidth="1"/>
    <col min="9476" max="9476" width="12.28515625" style="1" customWidth="1"/>
    <col min="9477" max="9477" width="12.42578125" style="1" customWidth="1"/>
    <col min="9478" max="9479" width="23.42578125" style="1" customWidth="1"/>
    <col min="9480" max="9480" width="21.85546875" style="1" bestFit="1" customWidth="1"/>
    <col min="9481" max="9481" width="63.85546875" style="1" customWidth="1"/>
    <col min="9482" max="9482" width="8.85546875" style="1"/>
    <col min="9483" max="9483" width="13" style="1" customWidth="1"/>
    <col min="9484" max="9728" width="8.85546875" style="1"/>
    <col min="9729" max="9729" width="5.140625" style="1" customWidth="1"/>
    <col min="9730" max="9730" width="49.42578125" style="1" bestFit="1" customWidth="1"/>
    <col min="9731" max="9731" width="18.28515625" style="1" customWidth="1"/>
    <col min="9732" max="9732" width="12.28515625" style="1" customWidth="1"/>
    <col min="9733" max="9733" width="12.42578125" style="1" customWidth="1"/>
    <col min="9734" max="9735" width="23.42578125" style="1" customWidth="1"/>
    <col min="9736" max="9736" width="21.85546875" style="1" bestFit="1" customWidth="1"/>
    <col min="9737" max="9737" width="63.85546875" style="1" customWidth="1"/>
    <col min="9738" max="9738" width="8.85546875" style="1"/>
    <col min="9739" max="9739" width="13" style="1" customWidth="1"/>
    <col min="9740" max="9984" width="8.85546875" style="1"/>
    <col min="9985" max="9985" width="5.140625" style="1" customWidth="1"/>
    <col min="9986" max="9986" width="49.42578125" style="1" bestFit="1" customWidth="1"/>
    <col min="9987" max="9987" width="18.28515625" style="1" customWidth="1"/>
    <col min="9988" max="9988" width="12.28515625" style="1" customWidth="1"/>
    <col min="9989" max="9989" width="12.42578125" style="1" customWidth="1"/>
    <col min="9990" max="9991" width="23.42578125" style="1" customWidth="1"/>
    <col min="9992" max="9992" width="21.85546875" style="1" bestFit="1" customWidth="1"/>
    <col min="9993" max="9993" width="63.85546875" style="1" customWidth="1"/>
    <col min="9994" max="9994" width="8.85546875" style="1"/>
    <col min="9995" max="9995" width="13" style="1" customWidth="1"/>
    <col min="9996" max="10240" width="8.85546875" style="1"/>
    <col min="10241" max="10241" width="5.140625" style="1" customWidth="1"/>
    <col min="10242" max="10242" width="49.42578125" style="1" bestFit="1" customWidth="1"/>
    <col min="10243" max="10243" width="18.28515625" style="1" customWidth="1"/>
    <col min="10244" max="10244" width="12.28515625" style="1" customWidth="1"/>
    <col min="10245" max="10245" width="12.42578125" style="1" customWidth="1"/>
    <col min="10246" max="10247" width="23.42578125" style="1" customWidth="1"/>
    <col min="10248" max="10248" width="21.85546875" style="1" bestFit="1" customWidth="1"/>
    <col min="10249" max="10249" width="63.85546875" style="1" customWidth="1"/>
    <col min="10250" max="10250" width="8.85546875" style="1"/>
    <col min="10251" max="10251" width="13" style="1" customWidth="1"/>
    <col min="10252" max="10496" width="8.85546875" style="1"/>
    <col min="10497" max="10497" width="5.140625" style="1" customWidth="1"/>
    <col min="10498" max="10498" width="49.42578125" style="1" bestFit="1" customWidth="1"/>
    <col min="10499" max="10499" width="18.28515625" style="1" customWidth="1"/>
    <col min="10500" max="10500" width="12.28515625" style="1" customWidth="1"/>
    <col min="10501" max="10501" width="12.42578125" style="1" customWidth="1"/>
    <col min="10502" max="10503" width="23.42578125" style="1" customWidth="1"/>
    <col min="10504" max="10504" width="21.85546875" style="1" bestFit="1" customWidth="1"/>
    <col min="10505" max="10505" width="63.85546875" style="1" customWidth="1"/>
    <col min="10506" max="10506" width="8.85546875" style="1"/>
    <col min="10507" max="10507" width="13" style="1" customWidth="1"/>
    <col min="10508" max="10752" width="8.85546875" style="1"/>
    <col min="10753" max="10753" width="5.140625" style="1" customWidth="1"/>
    <col min="10754" max="10754" width="49.42578125" style="1" bestFit="1" customWidth="1"/>
    <col min="10755" max="10755" width="18.28515625" style="1" customWidth="1"/>
    <col min="10756" max="10756" width="12.28515625" style="1" customWidth="1"/>
    <col min="10757" max="10757" width="12.42578125" style="1" customWidth="1"/>
    <col min="10758" max="10759" width="23.42578125" style="1" customWidth="1"/>
    <col min="10760" max="10760" width="21.85546875" style="1" bestFit="1" customWidth="1"/>
    <col min="10761" max="10761" width="63.85546875" style="1" customWidth="1"/>
    <col min="10762" max="10762" width="8.85546875" style="1"/>
    <col min="10763" max="10763" width="13" style="1" customWidth="1"/>
    <col min="10764" max="11008" width="8.85546875" style="1"/>
    <col min="11009" max="11009" width="5.140625" style="1" customWidth="1"/>
    <col min="11010" max="11010" width="49.42578125" style="1" bestFit="1" customWidth="1"/>
    <col min="11011" max="11011" width="18.28515625" style="1" customWidth="1"/>
    <col min="11012" max="11012" width="12.28515625" style="1" customWidth="1"/>
    <col min="11013" max="11013" width="12.42578125" style="1" customWidth="1"/>
    <col min="11014" max="11015" width="23.42578125" style="1" customWidth="1"/>
    <col min="11016" max="11016" width="21.85546875" style="1" bestFit="1" customWidth="1"/>
    <col min="11017" max="11017" width="63.85546875" style="1" customWidth="1"/>
    <col min="11018" max="11018" width="8.85546875" style="1"/>
    <col min="11019" max="11019" width="13" style="1" customWidth="1"/>
    <col min="11020" max="11264" width="8.85546875" style="1"/>
    <col min="11265" max="11265" width="5.140625" style="1" customWidth="1"/>
    <col min="11266" max="11266" width="49.42578125" style="1" bestFit="1" customWidth="1"/>
    <col min="11267" max="11267" width="18.28515625" style="1" customWidth="1"/>
    <col min="11268" max="11268" width="12.28515625" style="1" customWidth="1"/>
    <col min="11269" max="11269" width="12.42578125" style="1" customWidth="1"/>
    <col min="11270" max="11271" width="23.42578125" style="1" customWidth="1"/>
    <col min="11272" max="11272" width="21.85546875" style="1" bestFit="1" customWidth="1"/>
    <col min="11273" max="11273" width="63.85546875" style="1" customWidth="1"/>
    <col min="11274" max="11274" width="8.85546875" style="1"/>
    <col min="11275" max="11275" width="13" style="1" customWidth="1"/>
    <col min="11276" max="11520" width="8.85546875" style="1"/>
    <col min="11521" max="11521" width="5.140625" style="1" customWidth="1"/>
    <col min="11522" max="11522" width="49.42578125" style="1" bestFit="1" customWidth="1"/>
    <col min="11523" max="11523" width="18.28515625" style="1" customWidth="1"/>
    <col min="11524" max="11524" width="12.28515625" style="1" customWidth="1"/>
    <col min="11525" max="11525" width="12.42578125" style="1" customWidth="1"/>
    <col min="11526" max="11527" width="23.42578125" style="1" customWidth="1"/>
    <col min="11528" max="11528" width="21.85546875" style="1" bestFit="1" customWidth="1"/>
    <col min="11529" max="11529" width="63.85546875" style="1" customWidth="1"/>
    <col min="11530" max="11530" width="8.85546875" style="1"/>
    <col min="11531" max="11531" width="13" style="1" customWidth="1"/>
    <col min="11532" max="11776" width="8.85546875" style="1"/>
    <col min="11777" max="11777" width="5.140625" style="1" customWidth="1"/>
    <col min="11778" max="11778" width="49.42578125" style="1" bestFit="1" customWidth="1"/>
    <col min="11779" max="11779" width="18.28515625" style="1" customWidth="1"/>
    <col min="11780" max="11780" width="12.28515625" style="1" customWidth="1"/>
    <col min="11781" max="11781" width="12.42578125" style="1" customWidth="1"/>
    <col min="11782" max="11783" width="23.42578125" style="1" customWidth="1"/>
    <col min="11784" max="11784" width="21.85546875" style="1" bestFit="1" customWidth="1"/>
    <col min="11785" max="11785" width="63.85546875" style="1" customWidth="1"/>
    <col min="11786" max="11786" width="8.85546875" style="1"/>
    <col min="11787" max="11787" width="13" style="1" customWidth="1"/>
    <col min="11788" max="12032" width="8.85546875" style="1"/>
    <col min="12033" max="12033" width="5.140625" style="1" customWidth="1"/>
    <col min="12034" max="12034" width="49.42578125" style="1" bestFit="1" customWidth="1"/>
    <col min="12035" max="12035" width="18.28515625" style="1" customWidth="1"/>
    <col min="12036" max="12036" width="12.28515625" style="1" customWidth="1"/>
    <col min="12037" max="12037" width="12.42578125" style="1" customWidth="1"/>
    <col min="12038" max="12039" width="23.42578125" style="1" customWidth="1"/>
    <col min="12040" max="12040" width="21.85546875" style="1" bestFit="1" customWidth="1"/>
    <col min="12041" max="12041" width="63.85546875" style="1" customWidth="1"/>
    <col min="12042" max="12042" width="8.85546875" style="1"/>
    <col min="12043" max="12043" width="13" style="1" customWidth="1"/>
    <col min="12044" max="12288" width="8.85546875" style="1"/>
    <col min="12289" max="12289" width="5.140625" style="1" customWidth="1"/>
    <col min="12290" max="12290" width="49.42578125" style="1" bestFit="1" customWidth="1"/>
    <col min="12291" max="12291" width="18.28515625" style="1" customWidth="1"/>
    <col min="12292" max="12292" width="12.28515625" style="1" customWidth="1"/>
    <col min="12293" max="12293" width="12.42578125" style="1" customWidth="1"/>
    <col min="12294" max="12295" width="23.42578125" style="1" customWidth="1"/>
    <col min="12296" max="12296" width="21.85546875" style="1" bestFit="1" customWidth="1"/>
    <col min="12297" max="12297" width="63.85546875" style="1" customWidth="1"/>
    <col min="12298" max="12298" width="8.85546875" style="1"/>
    <col min="12299" max="12299" width="13" style="1" customWidth="1"/>
    <col min="12300" max="12544" width="8.85546875" style="1"/>
    <col min="12545" max="12545" width="5.140625" style="1" customWidth="1"/>
    <col min="12546" max="12546" width="49.42578125" style="1" bestFit="1" customWidth="1"/>
    <col min="12547" max="12547" width="18.28515625" style="1" customWidth="1"/>
    <col min="12548" max="12548" width="12.28515625" style="1" customWidth="1"/>
    <col min="12549" max="12549" width="12.42578125" style="1" customWidth="1"/>
    <col min="12550" max="12551" width="23.42578125" style="1" customWidth="1"/>
    <col min="12552" max="12552" width="21.85546875" style="1" bestFit="1" customWidth="1"/>
    <col min="12553" max="12553" width="63.85546875" style="1" customWidth="1"/>
    <col min="12554" max="12554" width="8.85546875" style="1"/>
    <col min="12555" max="12555" width="13" style="1" customWidth="1"/>
    <col min="12556" max="12800" width="8.85546875" style="1"/>
    <col min="12801" max="12801" width="5.140625" style="1" customWidth="1"/>
    <col min="12802" max="12802" width="49.42578125" style="1" bestFit="1" customWidth="1"/>
    <col min="12803" max="12803" width="18.28515625" style="1" customWidth="1"/>
    <col min="12804" max="12804" width="12.28515625" style="1" customWidth="1"/>
    <col min="12805" max="12805" width="12.42578125" style="1" customWidth="1"/>
    <col min="12806" max="12807" width="23.42578125" style="1" customWidth="1"/>
    <col min="12808" max="12808" width="21.85546875" style="1" bestFit="1" customWidth="1"/>
    <col min="12809" max="12809" width="63.85546875" style="1" customWidth="1"/>
    <col min="12810" max="12810" width="8.85546875" style="1"/>
    <col min="12811" max="12811" width="13" style="1" customWidth="1"/>
    <col min="12812" max="13056" width="8.85546875" style="1"/>
    <col min="13057" max="13057" width="5.140625" style="1" customWidth="1"/>
    <col min="13058" max="13058" width="49.42578125" style="1" bestFit="1" customWidth="1"/>
    <col min="13059" max="13059" width="18.28515625" style="1" customWidth="1"/>
    <col min="13060" max="13060" width="12.28515625" style="1" customWidth="1"/>
    <col min="13061" max="13061" width="12.42578125" style="1" customWidth="1"/>
    <col min="13062" max="13063" width="23.42578125" style="1" customWidth="1"/>
    <col min="13064" max="13064" width="21.85546875" style="1" bestFit="1" customWidth="1"/>
    <col min="13065" max="13065" width="63.85546875" style="1" customWidth="1"/>
    <col min="13066" max="13066" width="8.85546875" style="1"/>
    <col min="13067" max="13067" width="13" style="1" customWidth="1"/>
    <col min="13068" max="13312" width="8.85546875" style="1"/>
    <col min="13313" max="13313" width="5.140625" style="1" customWidth="1"/>
    <col min="13314" max="13314" width="49.42578125" style="1" bestFit="1" customWidth="1"/>
    <col min="13315" max="13315" width="18.28515625" style="1" customWidth="1"/>
    <col min="13316" max="13316" width="12.28515625" style="1" customWidth="1"/>
    <col min="13317" max="13317" width="12.42578125" style="1" customWidth="1"/>
    <col min="13318" max="13319" width="23.42578125" style="1" customWidth="1"/>
    <col min="13320" max="13320" width="21.85546875" style="1" bestFit="1" customWidth="1"/>
    <col min="13321" max="13321" width="63.85546875" style="1" customWidth="1"/>
    <col min="13322" max="13322" width="8.85546875" style="1"/>
    <col min="13323" max="13323" width="13" style="1" customWidth="1"/>
    <col min="13324" max="13568" width="8.85546875" style="1"/>
    <col min="13569" max="13569" width="5.140625" style="1" customWidth="1"/>
    <col min="13570" max="13570" width="49.42578125" style="1" bestFit="1" customWidth="1"/>
    <col min="13571" max="13571" width="18.28515625" style="1" customWidth="1"/>
    <col min="13572" max="13572" width="12.28515625" style="1" customWidth="1"/>
    <col min="13573" max="13573" width="12.42578125" style="1" customWidth="1"/>
    <col min="13574" max="13575" width="23.42578125" style="1" customWidth="1"/>
    <col min="13576" max="13576" width="21.85546875" style="1" bestFit="1" customWidth="1"/>
    <col min="13577" max="13577" width="63.85546875" style="1" customWidth="1"/>
    <col min="13578" max="13578" width="8.85546875" style="1"/>
    <col min="13579" max="13579" width="13" style="1" customWidth="1"/>
    <col min="13580" max="13824" width="8.85546875" style="1"/>
    <col min="13825" max="13825" width="5.140625" style="1" customWidth="1"/>
    <col min="13826" max="13826" width="49.42578125" style="1" bestFit="1" customWidth="1"/>
    <col min="13827" max="13827" width="18.28515625" style="1" customWidth="1"/>
    <col min="13828" max="13828" width="12.28515625" style="1" customWidth="1"/>
    <col min="13829" max="13829" width="12.42578125" style="1" customWidth="1"/>
    <col min="13830" max="13831" width="23.42578125" style="1" customWidth="1"/>
    <col min="13832" max="13832" width="21.85546875" style="1" bestFit="1" customWidth="1"/>
    <col min="13833" max="13833" width="63.85546875" style="1" customWidth="1"/>
    <col min="13834" max="13834" width="8.85546875" style="1"/>
    <col min="13835" max="13835" width="13" style="1" customWidth="1"/>
    <col min="13836" max="14080" width="8.85546875" style="1"/>
    <col min="14081" max="14081" width="5.140625" style="1" customWidth="1"/>
    <col min="14082" max="14082" width="49.42578125" style="1" bestFit="1" customWidth="1"/>
    <col min="14083" max="14083" width="18.28515625" style="1" customWidth="1"/>
    <col min="14084" max="14084" width="12.28515625" style="1" customWidth="1"/>
    <col min="14085" max="14085" width="12.42578125" style="1" customWidth="1"/>
    <col min="14086" max="14087" width="23.42578125" style="1" customWidth="1"/>
    <col min="14088" max="14088" width="21.85546875" style="1" bestFit="1" customWidth="1"/>
    <col min="14089" max="14089" width="63.85546875" style="1" customWidth="1"/>
    <col min="14090" max="14090" width="8.85546875" style="1"/>
    <col min="14091" max="14091" width="13" style="1" customWidth="1"/>
    <col min="14092" max="14336" width="8.85546875" style="1"/>
    <col min="14337" max="14337" width="5.140625" style="1" customWidth="1"/>
    <col min="14338" max="14338" width="49.42578125" style="1" bestFit="1" customWidth="1"/>
    <col min="14339" max="14339" width="18.28515625" style="1" customWidth="1"/>
    <col min="14340" max="14340" width="12.28515625" style="1" customWidth="1"/>
    <col min="14341" max="14341" width="12.42578125" style="1" customWidth="1"/>
    <col min="14342" max="14343" width="23.42578125" style="1" customWidth="1"/>
    <col min="14344" max="14344" width="21.85546875" style="1" bestFit="1" customWidth="1"/>
    <col min="14345" max="14345" width="63.85546875" style="1" customWidth="1"/>
    <col min="14346" max="14346" width="8.85546875" style="1"/>
    <col min="14347" max="14347" width="13" style="1" customWidth="1"/>
    <col min="14348" max="14592" width="8.85546875" style="1"/>
    <col min="14593" max="14593" width="5.140625" style="1" customWidth="1"/>
    <col min="14594" max="14594" width="49.42578125" style="1" bestFit="1" customWidth="1"/>
    <col min="14595" max="14595" width="18.28515625" style="1" customWidth="1"/>
    <col min="14596" max="14596" width="12.28515625" style="1" customWidth="1"/>
    <col min="14597" max="14597" width="12.42578125" style="1" customWidth="1"/>
    <col min="14598" max="14599" width="23.42578125" style="1" customWidth="1"/>
    <col min="14600" max="14600" width="21.85546875" style="1" bestFit="1" customWidth="1"/>
    <col min="14601" max="14601" width="63.85546875" style="1" customWidth="1"/>
    <col min="14602" max="14602" width="8.85546875" style="1"/>
    <col min="14603" max="14603" width="13" style="1" customWidth="1"/>
    <col min="14604" max="14848" width="8.85546875" style="1"/>
    <col min="14849" max="14849" width="5.140625" style="1" customWidth="1"/>
    <col min="14850" max="14850" width="49.42578125" style="1" bestFit="1" customWidth="1"/>
    <col min="14851" max="14851" width="18.28515625" style="1" customWidth="1"/>
    <col min="14852" max="14852" width="12.28515625" style="1" customWidth="1"/>
    <col min="14853" max="14853" width="12.42578125" style="1" customWidth="1"/>
    <col min="14854" max="14855" width="23.42578125" style="1" customWidth="1"/>
    <col min="14856" max="14856" width="21.85546875" style="1" bestFit="1" customWidth="1"/>
    <col min="14857" max="14857" width="63.85546875" style="1" customWidth="1"/>
    <col min="14858" max="14858" width="8.85546875" style="1"/>
    <col min="14859" max="14859" width="13" style="1" customWidth="1"/>
    <col min="14860" max="15104" width="8.85546875" style="1"/>
    <col min="15105" max="15105" width="5.140625" style="1" customWidth="1"/>
    <col min="15106" max="15106" width="49.42578125" style="1" bestFit="1" customWidth="1"/>
    <col min="15107" max="15107" width="18.28515625" style="1" customWidth="1"/>
    <col min="15108" max="15108" width="12.28515625" style="1" customWidth="1"/>
    <col min="15109" max="15109" width="12.42578125" style="1" customWidth="1"/>
    <col min="15110" max="15111" width="23.42578125" style="1" customWidth="1"/>
    <col min="15112" max="15112" width="21.85546875" style="1" bestFit="1" customWidth="1"/>
    <col min="15113" max="15113" width="63.85546875" style="1" customWidth="1"/>
    <col min="15114" max="15114" width="8.85546875" style="1"/>
    <col min="15115" max="15115" width="13" style="1" customWidth="1"/>
    <col min="15116" max="15360" width="8.85546875" style="1"/>
    <col min="15361" max="15361" width="5.140625" style="1" customWidth="1"/>
    <col min="15362" max="15362" width="49.42578125" style="1" bestFit="1" customWidth="1"/>
    <col min="15363" max="15363" width="18.28515625" style="1" customWidth="1"/>
    <col min="15364" max="15364" width="12.28515625" style="1" customWidth="1"/>
    <col min="15365" max="15365" width="12.42578125" style="1" customWidth="1"/>
    <col min="15366" max="15367" width="23.42578125" style="1" customWidth="1"/>
    <col min="15368" max="15368" width="21.85546875" style="1" bestFit="1" customWidth="1"/>
    <col min="15369" max="15369" width="63.85546875" style="1" customWidth="1"/>
    <col min="15370" max="15370" width="8.85546875" style="1"/>
    <col min="15371" max="15371" width="13" style="1" customWidth="1"/>
    <col min="15372" max="15616" width="8.85546875" style="1"/>
    <col min="15617" max="15617" width="5.140625" style="1" customWidth="1"/>
    <col min="15618" max="15618" width="49.42578125" style="1" bestFit="1" customWidth="1"/>
    <col min="15619" max="15619" width="18.28515625" style="1" customWidth="1"/>
    <col min="15620" max="15620" width="12.28515625" style="1" customWidth="1"/>
    <col min="15621" max="15621" width="12.42578125" style="1" customWidth="1"/>
    <col min="15622" max="15623" width="23.42578125" style="1" customWidth="1"/>
    <col min="15624" max="15624" width="21.85546875" style="1" bestFit="1" customWidth="1"/>
    <col min="15625" max="15625" width="63.85546875" style="1" customWidth="1"/>
    <col min="15626" max="15626" width="8.85546875" style="1"/>
    <col min="15627" max="15627" width="13" style="1" customWidth="1"/>
    <col min="15628" max="15872" width="8.85546875" style="1"/>
    <col min="15873" max="15873" width="5.140625" style="1" customWidth="1"/>
    <col min="15874" max="15874" width="49.42578125" style="1" bestFit="1" customWidth="1"/>
    <col min="15875" max="15875" width="18.28515625" style="1" customWidth="1"/>
    <col min="15876" max="15876" width="12.28515625" style="1" customWidth="1"/>
    <col min="15877" max="15877" width="12.42578125" style="1" customWidth="1"/>
    <col min="15878" max="15879" width="23.42578125" style="1" customWidth="1"/>
    <col min="15880" max="15880" width="21.85546875" style="1" bestFit="1" customWidth="1"/>
    <col min="15881" max="15881" width="63.85546875" style="1" customWidth="1"/>
    <col min="15882" max="15882" width="8.85546875" style="1"/>
    <col min="15883" max="15883" width="13" style="1" customWidth="1"/>
    <col min="15884" max="16128" width="8.85546875" style="1"/>
    <col min="16129" max="16129" width="5.140625" style="1" customWidth="1"/>
    <col min="16130" max="16130" width="49.42578125" style="1" bestFit="1" customWidth="1"/>
    <col min="16131" max="16131" width="18.28515625" style="1" customWidth="1"/>
    <col min="16132" max="16132" width="12.28515625" style="1" customWidth="1"/>
    <col min="16133" max="16133" width="12.42578125" style="1" customWidth="1"/>
    <col min="16134" max="16135" width="23.42578125" style="1" customWidth="1"/>
    <col min="16136" max="16136" width="21.85546875" style="1" bestFit="1" customWidth="1"/>
    <col min="16137" max="16137" width="63.85546875" style="1" customWidth="1"/>
    <col min="16138" max="16138" width="8.85546875" style="1"/>
    <col min="16139" max="16139" width="13" style="1" customWidth="1"/>
    <col min="16140" max="16384" width="8.85546875" style="1"/>
  </cols>
  <sheetData>
    <row r="1" spans="1:258" s="221" customFormat="1" ht="27" customHeight="1">
      <c r="B1" s="241" t="s">
        <v>148</v>
      </c>
      <c r="C1" s="300" t="s">
        <v>152</v>
      </c>
      <c r="D1" s="300"/>
      <c r="E1" s="300"/>
      <c r="F1" s="300"/>
      <c r="G1" s="300"/>
      <c r="H1" s="220" t="s">
        <v>140</v>
      </c>
      <c r="I1" s="220" t="s">
        <v>143</v>
      </c>
      <c r="J1" s="220"/>
      <c r="K1" s="220"/>
      <c r="L1" s="220"/>
    </row>
    <row r="2" spans="1:258">
      <c r="E2" s="301"/>
      <c r="F2" s="301"/>
      <c r="G2" s="232"/>
      <c r="K2" s="1"/>
    </row>
    <row r="3" spans="1:258" ht="27.75" customHeight="1">
      <c r="A3" s="242"/>
      <c r="B3" s="308" t="s">
        <v>149</v>
      </c>
      <c r="C3" s="309"/>
      <c r="D3" s="309"/>
      <c r="E3" s="309"/>
      <c r="F3" s="309"/>
      <c r="G3" s="309"/>
      <c r="H3" s="309"/>
      <c r="I3" s="310"/>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c r="HV3" s="243"/>
      <c r="HW3" s="243"/>
      <c r="HX3" s="243"/>
      <c r="HY3" s="243"/>
      <c r="HZ3" s="243"/>
      <c r="IA3" s="243"/>
      <c r="IB3" s="243"/>
      <c r="IC3" s="243"/>
      <c r="ID3" s="243"/>
      <c r="IE3" s="243"/>
      <c r="IF3" s="243"/>
      <c r="IG3" s="243"/>
      <c r="IH3" s="243"/>
      <c r="II3" s="243"/>
      <c r="IJ3" s="243"/>
      <c r="IK3" s="243"/>
      <c r="IL3" s="243"/>
      <c r="IM3" s="243"/>
      <c r="IN3" s="243"/>
      <c r="IO3" s="243"/>
      <c r="IP3" s="243"/>
      <c r="IQ3" s="243"/>
      <c r="IR3" s="243"/>
      <c r="IS3" s="243"/>
      <c r="IT3" s="243"/>
      <c r="IU3" s="243"/>
      <c r="IV3" s="243"/>
      <c r="IW3" s="243"/>
      <c r="IX3" s="243"/>
    </row>
    <row r="4" spans="1:258" ht="85.5" customHeight="1">
      <c r="A4" s="242"/>
      <c r="B4" s="311" t="s">
        <v>150</v>
      </c>
      <c r="C4" s="311"/>
      <c r="D4" s="311"/>
      <c r="E4" s="311"/>
      <c r="F4" s="311"/>
      <c r="G4" s="311"/>
      <c r="H4" s="311"/>
      <c r="I4" s="311"/>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c r="BY4" s="244"/>
      <c r="BZ4" s="244"/>
      <c r="CA4" s="244"/>
      <c r="CB4" s="244"/>
      <c r="CC4" s="244"/>
      <c r="CD4" s="244"/>
      <c r="CE4" s="244"/>
      <c r="CF4" s="244"/>
      <c r="CG4" s="244"/>
      <c r="CH4" s="244"/>
      <c r="CI4" s="244"/>
      <c r="CJ4" s="244"/>
      <c r="CK4" s="244"/>
      <c r="CL4" s="244"/>
      <c r="CM4" s="244"/>
      <c r="CN4" s="244"/>
      <c r="CO4" s="244"/>
      <c r="CP4" s="244"/>
      <c r="CQ4" s="244"/>
      <c r="CR4" s="244"/>
      <c r="CS4" s="244"/>
      <c r="CT4" s="244"/>
      <c r="CU4" s="244"/>
      <c r="CV4" s="244"/>
      <c r="CW4" s="244"/>
      <c r="CX4" s="244"/>
      <c r="CY4" s="244"/>
      <c r="CZ4" s="244"/>
      <c r="DA4" s="244"/>
      <c r="DB4" s="244"/>
      <c r="DC4" s="244"/>
      <c r="DD4" s="244"/>
      <c r="DE4" s="244"/>
      <c r="DF4" s="244"/>
      <c r="DG4" s="244"/>
      <c r="DH4" s="244"/>
      <c r="DI4" s="244"/>
      <c r="DJ4" s="244"/>
      <c r="DK4" s="244"/>
      <c r="DL4" s="244"/>
      <c r="DM4" s="244"/>
      <c r="DN4" s="244"/>
      <c r="DO4" s="244"/>
      <c r="DP4" s="244"/>
      <c r="DQ4" s="244"/>
      <c r="DR4" s="244"/>
      <c r="DS4" s="244"/>
      <c r="DT4" s="244"/>
      <c r="DU4" s="244"/>
      <c r="DV4" s="244"/>
      <c r="DW4" s="244"/>
      <c r="DX4" s="244"/>
      <c r="DY4" s="244"/>
      <c r="DZ4" s="244"/>
      <c r="EA4" s="244"/>
      <c r="EB4" s="244"/>
      <c r="EC4" s="244"/>
      <c r="ED4" s="244"/>
      <c r="EE4" s="244"/>
      <c r="EF4" s="244"/>
      <c r="EG4" s="244"/>
      <c r="EH4" s="244"/>
      <c r="EI4" s="244"/>
      <c r="EJ4" s="244"/>
      <c r="EK4" s="244"/>
      <c r="EL4" s="244"/>
      <c r="EM4" s="244"/>
      <c r="EN4" s="244"/>
      <c r="EO4" s="244"/>
      <c r="EP4" s="244"/>
      <c r="EQ4" s="244"/>
      <c r="ER4" s="244"/>
      <c r="ES4" s="244"/>
      <c r="ET4" s="244"/>
      <c r="EU4" s="244"/>
      <c r="EV4" s="244"/>
      <c r="EW4" s="244"/>
      <c r="EX4" s="244"/>
      <c r="EY4" s="244"/>
      <c r="EZ4" s="244"/>
      <c r="FA4" s="244"/>
      <c r="FB4" s="244"/>
      <c r="FC4" s="244"/>
      <c r="FD4" s="244"/>
      <c r="FE4" s="244"/>
      <c r="FF4" s="244"/>
      <c r="FG4" s="244"/>
      <c r="FH4" s="244"/>
      <c r="FI4" s="244"/>
      <c r="FJ4" s="244"/>
      <c r="FK4" s="244"/>
      <c r="FL4" s="244"/>
      <c r="FM4" s="244"/>
      <c r="FN4" s="244"/>
      <c r="FO4" s="244"/>
      <c r="FP4" s="244"/>
      <c r="FQ4" s="244"/>
      <c r="FR4" s="244"/>
      <c r="FS4" s="244"/>
      <c r="FT4" s="244"/>
      <c r="FU4" s="244"/>
      <c r="FV4" s="244"/>
      <c r="FW4" s="244"/>
      <c r="FX4" s="244"/>
      <c r="FY4" s="244"/>
      <c r="FZ4" s="244"/>
      <c r="GA4" s="244"/>
      <c r="GB4" s="244"/>
      <c r="GC4" s="244"/>
      <c r="GD4" s="244"/>
      <c r="GE4" s="244"/>
      <c r="GF4" s="244"/>
      <c r="GG4" s="244"/>
      <c r="GH4" s="244"/>
      <c r="GI4" s="244"/>
      <c r="GJ4" s="244"/>
      <c r="GK4" s="244"/>
      <c r="GL4" s="244"/>
      <c r="GM4" s="244"/>
      <c r="GN4" s="244"/>
      <c r="GO4" s="244"/>
      <c r="GP4" s="244"/>
      <c r="GQ4" s="244"/>
      <c r="GR4" s="244"/>
      <c r="GS4" s="244"/>
      <c r="GT4" s="244"/>
      <c r="GU4" s="244"/>
      <c r="GV4" s="244"/>
      <c r="GW4" s="244"/>
      <c r="GX4" s="244"/>
      <c r="GY4" s="244"/>
      <c r="GZ4" s="244"/>
      <c r="HA4" s="244"/>
      <c r="HB4" s="244"/>
      <c r="HC4" s="244"/>
      <c r="HD4" s="244"/>
      <c r="HE4" s="244"/>
      <c r="HF4" s="244"/>
      <c r="HG4" s="244"/>
      <c r="HH4" s="244"/>
      <c r="HI4" s="244"/>
      <c r="HJ4" s="244"/>
      <c r="HK4" s="244"/>
      <c r="HL4" s="244"/>
      <c r="HM4" s="244"/>
      <c r="HN4" s="244"/>
      <c r="HO4" s="244"/>
      <c r="HP4" s="244"/>
      <c r="HQ4" s="244"/>
      <c r="HR4" s="244"/>
      <c r="HS4" s="244"/>
      <c r="HT4" s="244"/>
      <c r="HU4" s="244"/>
      <c r="HV4" s="244"/>
      <c r="HW4" s="244"/>
      <c r="HX4" s="244"/>
      <c r="HY4" s="244"/>
      <c r="HZ4" s="244"/>
      <c r="IA4" s="244"/>
      <c r="IB4" s="244"/>
      <c r="IC4" s="244"/>
      <c r="ID4" s="244"/>
      <c r="IE4" s="244"/>
      <c r="IF4" s="244"/>
      <c r="IG4" s="244"/>
      <c r="IH4" s="244"/>
      <c r="II4" s="244"/>
      <c r="IJ4" s="244"/>
      <c r="IK4" s="244"/>
      <c r="IL4" s="244"/>
      <c r="IM4" s="244"/>
      <c r="IN4" s="244"/>
      <c r="IO4" s="244"/>
      <c r="IP4" s="244"/>
      <c r="IQ4" s="244"/>
      <c r="IR4" s="244"/>
      <c r="IS4" s="244"/>
      <c r="IT4" s="244"/>
      <c r="IU4" s="244"/>
      <c r="IV4" s="244"/>
      <c r="IW4" s="244"/>
      <c r="IX4" s="244"/>
    </row>
    <row r="5" spans="1:258" ht="41.25" customHeight="1">
      <c r="A5" s="240"/>
      <c r="B5" s="312" t="s">
        <v>151</v>
      </c>
      <c r="C5" s="312"/>
      <c r="D5" s="312"/>
      <c r="E5" s="312"/>
      <c r="F5" s="312"/>
      <c r="G5" s="312"/>
      <c r="H5" s="312"/>
      <c r="I5" s="312"/>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c r="FS5" s="240"/>
      <c r="FT5" s="240"/>
      <c r="FU5" s="240"/>
      <c r="FV5" s="240"/>
      <c r="FW5" s="240"/>
      <c r="FX5" s="240"/>
      <c r="FY5" s="240"/>
      <c r="FZ5" s="240"/>
      <c r="GA5" s="240"/>
      <c r="GB5" s="240"/>
      <c r="GC5" s="240"/>
      <c r="GD5" s="240"/>
      <c r="GE5" s="240"/>
      <c r="GF5" s="240"/>
      <c r="GG5" s="240"/>
      <c r="GH5" s="240"/>
      <c r="GI5" s="240"/>
      <c r="GJ5" s="240"/>
      <c r="GK5" s="240"/>
      <c r="GL5" s="240"/>
      <c r="GM5" s="240"/>
      <c r="GN5" s="240"/>
      <c r="GO5" s="240"/>
      <c r="GP5" s="240"/>
      <c r="GQ5" s="240"/>
      <c r="GR5" s="240"/>
      <c r="GS5" s="240"/>
      <c r="GT5" s="240"/>
      <c r="GU5" s="240"/>
      <c r="GV5" s="240"/>
      <c r="GW5" s="240"/>
      <c r="GX5" s="240"/>
      <c r="GY5" s="240"/>
      <c r="GZ5" s="240"/>
      <c r="HA5" s="240"/>
      <c r="HB5" s="240"/>
      <c r="HC5" s="240"/>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0"/>
      <c r="IR5" s="240"/>
      <c r="IS5" s="240"/>
      <c r="IT5" s="240"/>
      <c r="IU5" s="240"/>
      <c r="IV5" s="240"/>
      <c r="IW5" s="240"/>
      <c r="IX5" s="240"/>
    </row>
    <row r="7" spans="1:258" ht="25.5">
      <c r="B7" s="95" t="s">
        <v>32</v>
      </c>
      <c r="C7" s="234" t="s">
        <v>26</v>
      </c>
      <c r="D7" s="26"/>
      <c r="E7" s="30" t="s">
        <v>27</v>
      </c>
      <c r="F7" s="31" t="s">
        <v>33</v>
      </c>
      <c r="G7" s="31" t="s">
        <v>34</v>
      </c>
      <c r="H7" s="31" t="s">
        <v>35</v>
      </c>
      <c r="I7" s="32" t="s">
        <v>3</v>
      </c>
      <c r="K7" s="1"/>
    </row>
    <row r="8" spans="1:258" ht="15">
      <c r="B8" s="245" t="s">
        <v>83</v>
      </c>
      <c r="C8" s="237"/>
      <c r="D8" s="11"/>
      <c r="E8" s="33"/>
      <c r="F8" s="33"/>
      <c r="G8" s="246"/>
      <c r="H8" s="246"/>
      <c r="I8" s="34"/>
      <c r="K8" s="1"/>
    </row>
    <row r="9" spans="1:258" ht="15">
      <c r="B9" s="93" t="s">
        <v>86</v>
      </c>
      <c r="C9" s="237">
        <v>360</v>
      </c>
      <c r="D9" s="11"/>
      <c r="E9" s="33"/>
      <c r="F9" s="33"/>
      <c r="G9" s="246">
        <f>C9*E9</f>
        <v>0</v>
      </c>
      <c r="H9" s="246">
        <f>C9*F9</f>
        <v>0</v>
      </c>
      <c r="I9" s="34"/>
      <c r="K9" s="1"/>
    </row>
    <row r="10" spans="1:258" ht="27">
      <c r="B10" s="93" t="s">
        <v>84</v>
      </c>
      <c r="C10" s="237">
        <v>40</v>
      </c>
      <c r="D10" s="247"/>
      <c r="E10" s="33"/>
      <c r="F10" s="33"/>
      <c r="G10" s="246">
        <f>C10*E10</f>
        <v>0</v>
      </c>
      <c r="H10" s="246">
        <f>C10*F10</f>
        <v>0</v>
      </c>
      <c r="I10" s="34"/>
      <c r="K10" s="1"/>
    </row>
    <row r="11" spans="1:258" ht="15">
      <c r="B11" s="93"/>
      <c r="C11" s="237"/>
      <c r="D11" s="247"/>
      <c r="E11" s="33"/>
      <c r="F11" s="33"/>
      <c r="G11" s="246"/>
      <c r="H11" s="246"/>
      <c r="I11" s="34"/>
      <c r="K11" s="1"/>
    </row>
    <row r="12" spans="1:258" ht="15">
      <c r="B12" s="245" t="s">
        <v>82</v>
      </c>
      <c r="C12" s="237"/>
      <c r="D12" s="247"/>
      <c r="E12" s="33"/>
      <c r="F12" s="33"/>
      <c r="G12" s="246"/>
      <c r="H12" s="246"/>
      <c r="I12" s="34"/>
      <c r="K12" s="1"/>
    </row>
    <row r="13" spans="1:258" ht="27">
      <c r="B13" s="93" t="s">
        <v>85</v>
      </c>
      <c r="C13" s="237">
        <v>113</v>
      </c>
      <c r="D13" s="247"/>
      <c r="E13" s="33"/>
      <c r="F13" s="33"/>
      <c r="G13" s="246">
        <f>C13*E13</f>
        <v>0</v>
      </c>
      <c r="H13" s="246">
        <f>C13*F13</f>
        <v>0</v>
      </c>
      <c r="I13" s="34"/>
      <c r="K13" s="1"/>
    </row>
    <row r="14" spans="1:258" ht="15">
      <c r="B14" s="248" t="s">
        <v>87</v>
      </c>
      <c r="C14" s="237">
        <v>113</v>
      </c>
      <c r="D14" s="247"/>
      <c r="E14" s="33"/>
      <c r="F14" s="33"/>
      <c r="G14" s="246">
        <f>C14*E14</f>
        <v>0</v>
      </c>
      <c r="H14" s="246">
        <f>C14*F14</f>
        <v>0</v>
      </c>
      <c r="I14" s="34"/>
      <c r="K14" s="1"/>
    </row>
    <row r="15" spans="1:258" ht="15">
      <c r="B15" s="91"/>
      <c r="C15" s="107"/>
      <c r="D15" s="9"/>
      <c r="E15" s="33"/>
      <c r="F15" s="33"/>
      <c r="G15" s="246">
        <f>C15*E15</f>
        <v>0</v>
      </c>
      <c r="H15" s="246">
        <f>C15*F15</f>
        <v>0</v>
      </c>
      <c r="I15" s="34"/>
      <c r="K15" s="1"/>
    </row>
    <row r="16" spans="1:258" ht="15">
      <c r="B16" s="91"/>
      <c r="C16" s="107"/>
      <c r="D16" s="9"/>
      <c r="E16" s="33"/>
      <c r="F16" s="33"/>
      <c r="G16" s="246">
        <f>C16*E16</f>
        <v>0</v>
      </c>
      <c r="H16" s="246">
        <f>C16*F16</f>
        <v>0</v>
      </c>
      <c r="I16" s="34"/>
      <c r="K16" s="1"/>
    </row>
    <row r="17" spans="2:11" ht="15">
      <c r="B17" s="91"/>
      <c r="C17" s="107"/>
      <c r="D17" s="9"/>
      <c r="E17" s="33"/>
      <c r="F17" s="33"/>
      <c r="G17" s="246">
        <f>C17*E17</f>
        <v>0</v>
      </c>
      <c r="H17" s="246">
        <f>C17*F17</f>
        <v>0</v>
      </c>
      <c r="I17" s="34"/>
      <c r="K17" s="1"/>
    </row>
    <row r="18" spans="2:11" ht="15">
      <c r="B18" s="96" t="s">
        <v>36</v>
      </c>
      <c r="C18" s="112">
        <f>C9+C10+C13</f>
        <v>513</v>
      </c>
      <c r="D18" s="249"/>
      <c r="E18" s="35"/>
      <c r="F18" s="35"/>
      <c r="G18" s="250">
        <f>SUM(G8:G17)</f>
        <v>0</v>
      </c>
      <c r="H18" s="250">
        <f>SUM(H8:H17)</f>
        <v>0</v>
      </c>
      <c r="I18" s="36"/>
      <c r="K18" s="1"/>
    </row>
    <row r="19" spans="2:11">
      <c r="B19" s="97"/>
      <c r="C19" s="108"/>
      <c r="D19" s="10"/>
      <c r="E19" s="37"/>
      <c r="F19" s="38"/>
      <c r="G19" s="39"/>
      <c r="H19" s="39"/>
      <c r="K19" s="1"/>
    </row>
    <row r="20" spans="2:11" ht="25.5">
      <c r="B20" s="98" t="s">
        <v>37</v>
      </c>
      <c r="C20" s="302" t="s">
        <v>26</v>
      </c>
      <c r="D20" s="303"/>
      <c r="E20" s="40" t="s">
        <v>38</v>
      </c>
      <c r="F20" s="31" t="s">
        <v>33</v>
      </c>
      <c r="G20" s="31" t="s">
        <v>34</v>
      </c>
      <c r="H20" s="31" t="s">
        <v>35</v>
      </c>
      <c r="I20" s="32" t="s">
        <v>3</v>
      </c>
      <c r="K20" s="1"/>
    </row>
    <row r="21" spans="2:11" ht="15">
      <c r="B21" s="93" t="s">
        <v>39</v>
      </c>
      <c r="C21" s="251">
        <v>1</v>
      </c>
      <c r="D21" s="11"/>
      <c r="E21" s="33"/>
      <c r="F21" s="33"/>
      <c r="G21" s="246">
        <f>C21*E21</f>
        <v>0</v>
      </c>
      <c r="H21" s="246">
        <f>C21*F21</f>
        <v>0</v>
      </c>
      <c r="I21" s="41"/>
      <c r="K21" s="1"/>
    </row>
    <row r="22" spans="2:11" ht="15">
      <c r="B22" s="93" t="s">
        <v>40</v>
      </c>
      <c r="C22" s="251">
        <v>310</v>
      </c>
      <c r="D22" s="11"/>
      <c r="E22" s="33"/>
      <c r="F22" s="33"/>
      <c r="G22" s="246">
        <f t="shared" ref="G22:G30" si="0">C22*E22</f>
        <v>0</v>
      </c>
      <c r="H22" s="246">
        <f t="shared" ref="H22:H27" si="1">C22*F22</f>
        <v>0</v>
      </c>
      <c r="I22" s="41"/>
      <c r="K22" s="1"/>
    </row>
    <row r="23" spans="2:11" ht="15">
      <c r="B23" s="93" t="s">
        <v>41</v>
      </c>
      <c r="C23" s="251">
        <v>54</v>
      </c>
      <c r="D23" s="11"/>
      <c r="E23" s="33"/>
      <c r="F23" s="33"/>
      <c r="G23" s="246">
        <f t="shared" si="0"/>
        <v>0</v>
      </c>
      <c r="H23" s="246">
        <f t="shared" si="1"/>
        <v>0</v>
      </c>
      <c r="I23" s="41"/>
      <c r="K23" s="1"/>
    </row>
    <row r="24" spans="2:11" ht="15">
      <c r="B24" s="93" t="s">
        <v>42</v>
      </c>
      <c r="C24" s="251">
        <v>45</v>
      </c>
      <c r="D24" s="11"/>
      <c r="E24" s="33"/>
      <c r="F24" s="33"/>
      <c r="G24" s="246">
        <f t="shared" si="0"/>
        <v>0</v>
      </c>
      <c r="H24" s="246">
        <f t="shared" si="1"/>
        <v>0</v>
      </c>
      <c r="I24" s="41"/>
      <c r="K24" s="1"/>
    </row>
    <row r="25" spans="2:11" ht="15">
      <c r="B25" s="93" t="s">
        <v>43</v>
      </c>
      <c r="C25" s="251">
        <v>10</v>
      </c>
      <c r="D25" s="11"/>
      <c r="E25" s="33"/>
      <c r="F25" s="33"/>
      <c r="G25" s="246">
        <f t="shared" si="0"/>
        <v>0</v>
      </c>
      <c r="H25" s="246">
        <f t="shared" si="1"/>
        <v>0</v>
      </c>
      <c r="I25" s="41"/>
      <c r="K25" s="1"/>
    </row>
    <row r="26" spans="2:11" ht="15">
      <c r="B26" s="93" t="s">
        <v>44</v>
      </c>
      <c r="C26" s="251">
        <v>4</v>
      </c>
      <c r="D26" s="11"/>
      <c r="E26" s="33"/>
      <c r="F26" s="33"/>
      <c r="G26" s="246">
        <f t="shared" si="0"/>
        <v>0</v>
      </c>
      <c r="H26" s="246">
        <f>C26*F26</f>
        <v>0</v>
      </c>
      <c r="I26" s="41"/>
      <c r="K26" s="1"/>
    </row>
    <row r="27" spans="2:11" ht="15">
      <c r="B27" s="93" t="s">
        <v>45</v>
      </c>
      <c r="C27" s="251">
        <v>1</v>
      </c>
      <c r="D27" s="11"/>
      <c r="E27" s="33"/>
      <c r="F27" s="33"/>
      <c r="G27" s="246">
        <f t="shared" si="0"/>
        <v>0</v>
      </c>
      <c r="H27" s="246">
        <f t="shared" si="1"/>
        <v>0</v>
      </c>
      <c r="I27" s="41"/>
      <c r="K27" s="1"/>
    </row>
    <row r="28" spans="2:11" ht="15">
      <c r="B28" s="91"/>
      <c r="C28" s="107"/>
      <c r="D28" s="9"/>
      <c r="E28" s="33"/>
      <c r="F28" s="33"/>
      <c r="G28" s="246">
        <f t="shared" si="0"/>
        <v>0</v>
      </c>
      <c r="H28" s="246">
        <f>C28*F28</f>
        <v>0</v>
      </c>
      <c r="I28" s="41"/>
      <c r="K28" s="1"/>
    </row>
    <row r="29" spans="2:11" ht="15">
      <c r="B29" s="91"/>
      <c r="C29" s="107"/>
      <c r="D29" s="9"/>
      <c r="E29" s="33"/>
      <c r="F29" s="33"/>
      <c r="G29" s="246">
        <f t="shared" si="0"/>
        <v>0</v>
      </c>
      <c r="H29" s="246">
        <f>C29*F29</f>
        <v>0</v>
      </c>
      <c r="I29" s="41"/>
      <c r="K29" s="1"/>
    </row>
    <row r="30" spans="2:11" ht="15">
      <c r="B30" s="91"/>
      <c r="C30" s="107"/>
      <c r="D30" s="9"/>
      <c r="E30" s="33"/>
      <c r="F30" s="33"/>
      <c r="G30" s="246">
        <f t="shared" si="0"/>
        <v>0</v>
      </c>
      <c r="H30" s="246">
        <f>C30*F30</f>
        <v>0</v>
      </c>
      <c r="I30" s="41"/>
      <c r="K30" s="1"/>
    </row>
    <row r="31" spans="2:11" ht="15">
      <c r="B31" s="96" t="s">
        <v>96</v>
      </c>
      <c r="C31" s="252">
        <f>SUM(C21:C27)</f>
        <v>425</v>
      </c>
      <c r="D31" s="11"/>
      <c r="E31" s="42"/>
      <c r="F31" s="43"/>
      <c r="G31" s="246">
        <f>SUM(G21:G30)</f>
        <v>0</v>
      </c>
      <c r="H31" s="246">
        <f>SUM(H21:H30)</f>
        <v>0</v>
      </c>
      <c r="I31" s="41"/>
      <c r="K31" s="1"/>
    </row>
    <row r="32" spans="2:11">
      <c r="B32" s="93"/>
      <c r="C32" s="109"/>
      <c r="D32" s="11"/>
      <c r="E32" s="44"/>
      <c r="F32" s="44"/>
      <c r="G32" s="44"/>
      <c r="H32" s="44"/>
      <c r="I32" s="44"/>
      <c r="K32" s="1"/>
    </row>
    <row r="33" spans="2:11" ht="25.5">
      <c r="B33" s="99" t="s">
        <v>46</v>
      </c>
      <c r="C33" s="302" t="s">
        <v>26</v>
      </c>
      <c r="D33" s="303"/>
      <c r="E33" s="40" t="s">
        <v>34</v>
      </c>
      <c r="F33" s="31" t="s">
        <v>33</v>
      </c>
      <c r="G33" s="31"/>
      <c r="H33" s="31" t="s">
        <v>35</v>
      </c>
      <c r="I33" s="32" t="s">
        <v>3</v>
      </c>
      <c r="K33" s="1"/>
    </row>
    <row r="34" spans="2:11" ht="15">
      <c r="B34" s="93" t="s">
        <v>88</v>
      </c>
      <c r="C34" s="109">
        <v>109</v>
      </c>
      <c r="D34" s="11"/>
      <c r="E34" s="45"/>
      <c r="F34" s="45"/>
      <c r="G34" s="246">
        <f>C34*E34</f>
        <v>0</v>
      </c>
      <c r="H34" s="246">
        <f>C34*F34</f>
        <v>0</v>
      </c>
      <c r="I34" s="41"/>
      <c r="K34" s="1"/>
    </row>
    <row r="35" spans="2:11" ht="15">
      <c r="B35" s="93" t="s">
        <v>47</v>
      </c>
      <c r="C35" s="109">
        <v>167</v>
      </c>
      <c r="D35" s="11"/>
      <c r="E35" s="45"/>
      <c r="F35" s="45"/>
      <c r="G35" s="246">
        <f t="shared" ref="G35:G42" si="2">C35*E35</f>
        <v>0</v>
      </c>
      <c r="H35" s="246">
        <f t="shared" ref="H35:H42" si="3">C35*F35</f>
        <v>0</v>
      </c>
      <c r="I35" s="41"/>
      <c r="K35" s="1"/>
    </row>
    <row r="36" spans="2:11" ht="15">
      <c r="B36" s="93" t="s">
        <v>48</v>
      </c>
      <c r="C36" s="109">
        <v>5</v>
      </c>
      <c r="D36" s="11"/>
      <c r="E36" s="45"/>
      <c r="F36" s="45"/>
      <c r="G36" s="246">
        <f t="shared" si="2"/>
        <v>0</v>
      </c>
      <c r="H36" s="246">
        <f t="shared" si="3"/>
        <v>0</v>
      </c>
      <c r="I36" s="41"/>
      <c r="K36" s="1"/>
    </row>
    <row r="37" spans="2:11" ht="15">
      <c r="B37" s="93" t="s">
        <v>49</v>
      </c>
      <c r="C37" s="109">
        <v>13</v>
      </c>
      <c r="D37" s="11"/>
      <c r="E37" s="45"/>
      <c r="F37" s="45"/>
      <c r="G37" s="246">
        <f t="shared" si="2"/>
        <v>0</v>
      </c>
      <c r="H37" s="246">
        <f t="shared" si="3"/>
        <v>0</v>
      </c>
      <c r="I37" s="41"/>
    </row>
    <row r="38" spans="2:11" ht="15">
      <c r="B38" s="93" t="s">
        <v>50</v>
      </c>
      <c r="C38" s="109">
        <v>2</v>
      </c>
      <c r="D38" s="11"/>
      <c r="E38" s="45"/>
      <c r="F38" s="45"/>
      <c r="G38" s="246">
        <f t="shared" si="2"/>
        <v>0</v>
      </c>
      <c r="H38" s="246">
        <f t="shared" si="3"/>
        <v>0</v>
      </c>
      <c r="I38" s="41"/>
    </row>
    <row r="39" spans="2:11" ht="15">
      <c r="B39" s="93" t="s">
        <v>51</v>
      </c>
      <c r="C39" s="109">
        <v>1</v>
      </c>
      <c r="D39" s="11"/>
      <c r="E39" s="45"/>
      <c r="F39" s="45"/>
      <c r="G39" s="246">
        <f t="shared" si="2"/>
        <v>0</v>
      </c>
      <c r="H39" s="246">
        <f t="shared" si="3"/>
        <v>0</v>
      </c>
      <c r="I39" s="41"/>
    </row>
    <row r="40" spans="2:11" ht="15">
      <c r="B40" s="91"/>
      <c r="C40" s="107"/>
      <c r="D40" s="9"/>
      <c r="E40" s="45"/>
      <c r="F40" s="45"/>
      <c r="G40" s="246">
        <f t="shared" si="2"/>
        <v>0</v>
      </c>
      <c r="H40" s="246">
        <f t="shared" si="3"/>
        <v>0</v>
      </c>
      <c r="I40" s="41"/>
    </row>
    <row r="41" spans="2:11" ht="15">
      <c r="B41" s="91"/>
      <c r="C41" s="107"/>
      <c r="D41" s="9"/>
      <c r="E41" s="45"/>
      <c r="F41" s="45"/>
      <c r="G41" s="246">
        <f t="shared" si="2"/>
        <v>0</v>
      </c>
      <c r="H41" s="246">
        <f t="shared" si="3"/>
        <v>0</v>
      </c>
      <c r="I41" s="41"/>
    </row>
    <row r="42" spans="2:11" ht="15">
      <c r="B42" s="91"/>
      <c r="C42" s="107"/>
      <c r="D42" s="9"/>
      <c r="E42" s="45"/>
      <c r="F42" s="45"/>
      <c r="G42" s="246">
        <f t="shared" si="2"/>
        <v>0</v>
      </c>
      <c r="H42" s="246">
        <f t="shared" si="3"/>
        <v>0</v>
      </c>
      <c r="I42" s="41"/>
    </row>
    <row r="43" spans="2:11" ht="15">
      <c r="B43" s="96" t="s">
        <v>52</v>
      </c>
      <c r="C43" s="112">
        <f>SUM(C34:C42)</f>
        <v>297</v>
      </c>
      <c r="D43" s="12"/>
      <c r="E43" s="46"/>
      <c r="F43" s="47"/>
      <c r="G43" s="246">
        <f>SUM(G34:G42)</f>
        <v>0</v>
      </c>
      <c r="H43" s="250">
        <f>SUM(H34:H42)</f>
        <v>0</v>
      </c>
      <c r="I43" s="36"/>
    </row>
    <row r="44" spans="2:11">
      <c r="B44" s="100"/>
      <c r="C44" s="50"/>
      <c r="D44" s="13"/>
      <c r="E44" s="48"/>
      <c r="F44" s="49"/>
      <c r="G44" s="49"/>
      <c r="H44" s="49"/>
      <c r="I44" s="50"/>
    </row>
    <row r="45" spans="2:11">
      <c r="B45" s="97"/>
      <c r="C45" s="108"/>
      <c r="D45" s="10"/>
      <c r="E45" s="37"/>
      <c r="F45" s="38"/>
      <c r="G45" s="39"/>
      <c r="H45" s="39"/>
    </row>
    <row r="46" spans="2:11" ht="51">
      <c r="B46" s="98" t="s">
        <v>53</v>
      </c>
      <c r="C46" s="235" t="s">
        <v>54</v>
      </c>
      <c r="D46" s="14" t="s">
        <v>55</v>
      </c>
      <c r="E46" s="32" t="s">
        <v>56</v>
      </c>
      <c r="F46" s="51" t="s">
        <v>57</v>
      </c>
      <c r="G46" s="31"/>
      <c r="H46" s="31" t="s">
        <v>35</v>
      </c>
      <c r="I46" s="32" t="s">
        <v>3</v>
      </c>
    </row>
    <row r="47" spans="2:11" ht="15">
      <c r="B47" s="93" t="s">
        <v>58</v>
      </c>
      <c r="C47" s="110">
        <f>3616+1090</f>
        <v>4706</v>
      </c>
      <c r="D47" s="253">
        <f>8924+2292</f>
        <v>11216</v>
      </c>
      <c r="E47" s="52"/>
      <c r="F47" s="52"/>
      <c r="G47" s="52"/>
      <c r="H47" s="246">
        <f>C47*E47+D47*F47</f>
        <v>0</v>
      </c>
      <c r="I47" s="53"/>
    </row>
    <row r="48" spans="2:11" ht="15">
      <c r="B48" s="93" t="s">
        <v>81</v>
      </c>
      <c r="C48" s="110">
        <f>518+192</f>
        <v>710</v>
      </c>
      <c r="D48" s="253">
        <f>1295+292</f>
        <v>1587</v>
      </c>
      <c r="E48" s="52"/>
      <c r="F48" s="52"/>
      <c r="G48" s="52"/>
      <c r="H48" s="246">
        <f>C48*E48+D48*F48</f>
        <v>0</v>
      </c>
      <c r="I48" s="53"/>
    </row>
    <row r="49" spans="2:19" ht="15">
      <c r="B49" s="93" t="s">
        <v>59</v>
      </c>
      <c r="C49" s="110">
        <f>6579+1919</f>
        <v>8498</v>
      </c>
      <c r="D49" s="253">
        <f>14934+2920</f>
        <v>17854</v>
      </c>
      <c r="E49" s="52"/>
      <c r="F49" s="52"/>
      <c r="G49" s="52"/>
      <c r="H49" s="246">
        <f>C49*E49+D49*F49</f>
        <v>0</v>
      </c>
      <c r="I49" s="53"/>
    </row>
    <row r="50" spans="2:19" ht="15">
      <c r="B50" s="101" t="s">
        <v>60</v>
      </c>
      <c r="C50" s="110">
        <f>3100+931</f>
        <v>4031</v>
      </c>
      <c r="D50" s="233" t="s">
        <v>31</v>
      </c>
      <c r="E50" s="54"/>
      <c r="F50" s="52"/>
      <c r="G50" s="52"/>
      <c r="H50" s="246">
        <f>C50*F50</f>
        <v>0</v>
      </c>
      <c r="I50" s="53"/>
    </row>
    <row r="51" spans="2:19" ht="15">
      <c r="B51" s="101"/>
      <c r="C51" s="110"/>
      <c r="D51" s="233"/>
      <c r="E51" s="55"/>
      <c r="F51" s="52"/>
      <c r="G51" s="52"/>
      <c r="H51" s="246"/>
      <c r="I51" s="53"/>
    </row>
    <row r="52" spans="2:19">
      <c r="B52" s="101"/>
      <c r="C52" s="237"/>
      <c r="D52" s="236"/>
      <c r="E52" s="55"/>
      <c r="F52" s="47"/>
      <c r="G52" s="56"/>
      <c r="H52" s="57"/>
      <c r="I52" s="58"/>
    </row>
    <row r="53" spans="2:19" s="8" customFormat="1" ht="25.5">
      <c r="B53" s="96" t="s">
        <v>61</v>
      </c>
      <c r="C53" s="36"/>
      <c r="D53" s="15"/>
      <c r="E53" s="59"/>
      <c r="F53" s="47"/>
      <c r="G53" s="47"/>
      <c r="H53" s="250">
        <f>SUM(H47:H51)</f>
        <v>0</v>
      </c>
      <c r="I53" s="60"/>
      <c r="J53" s="16"/>
      <c r="K53" s="17"/>
      <c r="L53" s="4"/>
      <c r="M53" s="4"/>
      <c r="N53" s="4"/>
      <c r="O53" s="4"/>
      <c r="P53" s="4"/>
      <c r="Q53" s="4"/>
      <c r="R53" s="4"/>
      <c r="S53" s="4"/>
    </row>
    <row r="54" spans="2:19" s="8" customFormat="1">
      <c r="B54" s="96"/>
      <c r="C54" s="111"/>
      <c r="D54" s="15"/>
      <c r="E54" s="59"/>
      <c r="F54" s="47"/>
      <c r="G54" s="47"/>
      <c r="H54" s="61"/>
      <c r="I54" s="60"/>
      <c r="J54" s="16"/>
      <c r="K54" s="17"/>
      <c r="L54" s="4"/>
      <c r="M54" s="4"/>
      <c r="N54" s="4"/>
      <c r="O54" s="4"/>
      <c r="P54" s="4"/>
      <c r="Q54" s="4"/>
      <c r="R54" s="4"/>
      <c r="S54" s="4"/>
    </row>
    <row r="55" spans="2:19" s="8" customFormat="1">
      <c r="B55" s="100"/>
      <c r="C55" s="50"/>
      <c r="D55" s="13"/>
      <c r="E55" s="50"/>
      <c r="F55" s="49"/>
      <c r="G55" s="49"/>
      <c r="H55" s="49"/>
      <c r="I55" s="62"/>
      <c r="J55" s="16"/>
      <c r="K55" s="18"/>
      <c r="L55" s="4"/>
      <c r="M55" s="4"/>
      <c r="N55" s="4"/>
      <c r="O55" s="4"/>
      <c r="P55" s="4"/>
      <c r="Q55" s="4"/>
      <c r="R55" s="4"/>
      <c r="S55" s="4"/>
    </row>
    <row r="56" spans="2:19">
      <c r="B56" s="102"/>
      <c r="C56" s="79"/>
      <c r="D56" s="13"/>
      <c r="E56" s="50"/>
      <c r="F56" s="49"/>
      <c r="G56" s="49"/>
      <c r="H56" s="63"/>
      <c r="J56" s="19"/>
      <c r="K56" s="20"/>
      <c r="L56" s="5"/>
      <c r="M56" s="5"/>
      <c r="N56" s="5"/>
      <c r="O56" s="5"/>
      <c r="P56" s="5"/>
      <c r="Q56" s="5"/>
      <c r="R56" s="5"/>
      <c r="S56" s="5"/>
    </row>
    <row r="57" spans="2:19" ht="27.75" customHeight="1">
      <c r="B57" s="95" t="s">
        <v>62</v>
      </c>
      <c r="C57" s="302" t="s">
        <v>26</v>
      </c>
      <c r="D57" s="303"/>
      <c r="E57" s="32" t="s">
        <v>27</v>
      </c>
      <c r="F57" s="31" t="s">
        <v>63</v>
      </c>
      <c r="G57" s="31"/>
      <c r="H57" s="31" t="s">
        <v>35</v>
      </c>
      <c r="I57" s="64" t="s">
        <v>3</v>
      </c>
      <c r="J57" s="19"/>
      <c r="K57" s="20"/>
      <c r="L57" s="5"/>
      <c r="M57" s="5"/>
      <c r="N57" s="5"/>
      <c r="O57" s="5"/>
      <c r="P57" s="5"/>
      <c r="Q57" s="5"/>
      <c r="R57" s="5"/>
      <c r="S57" s="5"/>
    </row>
    <row r="58" spans="2:19" ht="27">
      <c r="B58" s="93" t="s">
        <v>64</v>
      </c>
      <c r="C58" s="297">
        <v>1</v>
      </c>
      <c r="D58" s="298"/>
      <c r="E58" s="45"/>
      <c r="F58" s="45"/>
      <c r="G58" s="45"/>
      <c r="H58" s="246">
        <f>F58*C58</f>
        <v>0</v>
      </c>
      <c r="I58" s="65"/>
      <c r="J58" s="19"/>
      <c r="K58" s="20"/>
      <c r="L58" s="5"/>
      <c r="M58" s="5"/>
      <c r="N58" s="5"/>
      <c r="O58" s="5"/>
      <c r="P58" s="5"/>
      <c r="Q58" s="5"/>
      <c r="R58" s="5"/>
      <c r="S58" s="5"/>
    </row>
    <row r="59" spans="2:19" ht="15">
      <c r="B59" s="93" t="s">
        <v>65</v>
      </c>
      <c r="C59" s="297">
        <v>1</v>
      </c>
      <c r="D59" s="298"/>
      <c r="E59" s="45"/>
      <c r="F59" s="45"/>
      <c r="G59" s="45"/>
      <c r="H59" s="246">
        <f>F59*C59</f>
        <v>0</v>
      </c>
      <c r="I59" s="65"/>
      <c r="J59" s="19"/>
      <c r="K59" s="20"/>
      <c r="L59" s="5"/>
      <c r="M59" s="5"/>
      <c r="N59" s="5"/>
      <c r="O59" s="5"/>
      <c r="P59" s="5"/>
      <c r="Q59" s="5"/>
      <c r="R59" s="5"/>
      <c r="S59" s="5"/>
    </row>
    <row r="60" spans="2:19" ht="27">
      <c r="B60" s="117" t="s">
        <v>66</v>
      </c>
      <c r="C60" s="304">
        <v>1</v>
      </c>
      <c r="D60" s="305"/>
      <c r="E60" s="45"/>
      <c r="F60" s="45">
        <v>0</v>
      </c>
      <c r="G60" s="45"/>
      <c r="H60" s="246">
        <f>F60*C60</f>
        <v>0</v>
      </c>
      <c r="I60" s="34"/>
    </row>
    <row r="61" spans="2:19" ht="15">
      <c r="B61" s="96" t="s">
        <v>67</v>
      </c>
      <c r="C61" s="112"/>
      <c r="D61" s="21"/>
      <c r="E61" s="254">
        <f>SUM(E58:E60)</f>
        <v>0</v>
      </c>
      <c r="F61" s="47"/>
      <c r="G61" s="47"/>
      <c r="H61" s="250">
        <f>H58+H59+H60</f>
        <v>0</v>
      </c>
      <c r="I61" s="66"/>
    </row>
    <row r="62" spans="2:19">
      <c r="B62" s="102"/>
      <c r="C62" s="108"/>
      <c r="D62" s="10"/>
      <c r="E62" s="37"/>
    </row>
    <row r="63" spans="2:19" ht="23.25" customHeight="1">
      <c r="B63" s="95" t="s">
        <v>68</v>
      </c>
      <c r="C63" s="302" t="s">
        <v>26</v>
      </c>
      <c r="D63" s="303"/>
      <c r="E63" s="67" t="s">
        <v>27</v>
      </c>
      <c r="F63" s="68"/>
      <c r="G63" s="69"/>
      <c r="H63" s="31"/>
      <c r="I63" s="70"/>
    </row>
    <row r="64" spans="2:19" ht="40.5">
      <c r="B64" s="92" t="s">
        <v>169</v>
      </c>
      <c r="C64" s="34">
        <v>1</v>
      </c>
      <c r="D64" s="3"/>
      <c r="E64" s="295">
        <v>0</v>
      </c>
      <c r="F64" s="71"/>
      <c r="G64" s="71"/>
      <c r="H64" s="71"/>
      <c r="I64" s="71"/>
    </row>
    <row r="65" spans="2:9">
      <c r="B65" s="92"/>
      <c r="C65" s="34"/>
      <c r="D65" s="3"/>
      <c r="E65" s="52">
        <v>0</v>
      </c>
      <c r="F65" s="71"/>
      <c r="G65" s="71"/>
      <c r="H65" s="71"/>
      <c r="I65" s="71"/>
    </row>
    <row r="66" spans="2:9">
      <c r="B66" s="92"/>
      <c r="C66" s="34"/>
      <c r="D66" s="3"/>
      <c r="E66" s="52">
        <v>0</v>
      </c>
      <c r="F66" s="71"/>
      <c r="G66" s="71"/>
      <c r="H66" s="71"/>
      <c r="I66" s="71"/>
    </row>
    <row r="67" spans="2:9">
      <c r="B67" s="92"/>
      <c r="C67" s="34"/>
      <c r="D67" s="3"/>
      <c r="E67" s="52">
        <v>0</v>
      </c>
      <c r="F67" s="71"/>
      <c r="G67" s="71"/>
      <c r="H67" s="71"/>
      <c r="I67" s="71"/>
    </row>
    <row r="68" spans="2:9" ht="15">
      <c r="B68" s="96" t="s">
        <v>69</v>
      </c>
      <c r="C68" s="297"/>
      <c r="D68" s="298"/>
      <c r="E68" s="255">
        <f>SUM(E64:E67)</f>
        <v>0</v>
      </c>
      <c r="F68" s="71"/>
      <c r="G68" s="71"/>
      <c r="H68" s="71"/>
      <c r="I68" s="71"/>
    </row>
    <row r="69" spans="2:9">
      <c r="H69" s="63"/>
    </row>
    <row r="70" spans="2:9" ht="15">
      <c r="B70" s="103" t="s">
        <v>70</v>
      </c>
      <c r="C70" s="113"/>
      <c r="D70" s="6"/>
      <c r="E70" s="72"/>
      <c r="F70" s="61"/>
      <c r="G70" s="256">
        <f>G18+G31+G43+E61+E68</f>
        <v>0</v>
      </c>
      <c r="H70" s="71"/>
      <c r="I70" s="34"/>
    </row>
    <row r="71" spans="2:9">
      <c r="B71" s="104"/>
      <c r="C71" s="114"/>
      <c r="D71" s="22"/>
      <c r="E71" s="73"/>
      <c r="F71" s="74"/>
      <c r="G71" s="74"/>
      <c r="H71" s="63"/>
    </row>
    <row r="72" spans="2:9" ht="15">
      <c r="B72" s="103" t="s">
        <v>71</v>
      </c>
      <c r="C72" s="113"/>
      <c r="D72" s="6"/>
      <c r="E72" s="75"/>
      <c r="F72" s="61"/>
      <c r="G72" s="61"/>
      <c r="H72" s="250">
        <f>H18+H31+H43+H53+H61</f>
        <v>0</v>
      </c>
      <c r="I72" s="34"/>
    </row>
    <row r="73" spans="2:9">
      <c r="B73" s="105"/>
      <c r="C73" s="115"/>
      <c r="D73" s="23"/>
      <c r="E73" s="76"/>
      <c r="F73" s="77"/>
      <c r="G73" s="77"/>
      <c r="H73" s="77"/>
      <c r="I73" s="77"/>
    </row>
    <row r="74" spans="2:9" ht="23.25" customHeight="1">
      <c r="B74" s="95" t="s">
        <v>13</v>
      </c>
      <c r="C74" s="80"/>
      <c r="D74" s="231"/>
      <c r="E74" s="68"/>
      <c r="F74" s="68"/>
      <c r="G74" s="69"/>
      <c r="H74" s="31"/>
      <c r="I74" s="70"/>
    </row>
    <row r="75" spans="2:9">
      <c r="B75" s="92"/>
      <c r="C75" s="34"/>
      <c r="D75" s="3"/>
      <c r="E75" s="34"/>
      <c r="F75" s="34"/>
      <c r="G75" s="34"/>
      <c r="H75" s="34"/>
      <c r="I75" s="71"/>
    </row>
    <row r="76" spans="2:9">
      <c r="B76" s="100"/>
      <c r="C76" s="79"/>
      <c r="D76" s="5"/>
      <c r="E76" s="78"/>
      <c r="F76" s="39"/>
      <c r="G76" s="39"/>
      <c r="H76" s="49"/>
      <c r="I76" s="79"/>
    </row>
    <row r="77" spans="2:9" ht="15">
      <c r="B77" s="103" t="s">
        <v>14</v>
      </c>
      <c r="C77" s="113"/>
      <c r="D77" s="6"/>
      <c r="E77" s="75"/>
      <c r="F77" s="61"/>
      <c r="G77" s="61"/>
      <c r="H77" s="250">
        <f>H72-H75</f>
        <v>0</v>
      </c>
      <c r="I77" s="34"/>
    </row>
    <row r="78" spans="2:9">
      <c r="B78" s="100"/>
      <c r="C78" s="79"/>
      <c r="D78" s="5"/>
      <c r="E78" s="78"/>
      <c r="F78" s="39"/>
      <c r="G78" s="39"/>
      <c r="H78" s="49"/>
      <c r="I78" s="79"/>
    </row>
    <row r="79" spans="2:9" ht="15">
      <c r="B79" s="257" t="s">
        <v>153</v>
      </c>
      <c r="C79" s="258"/>
      <c r="D79" s="259"/>
      <c r="E79" s="260"/>
      <c r="F79" s="250"/>
      <c r="G79" s="250"/>
      <c r="H79" s="250">
        <f>12*H77+G70</f>
        <v>0</v>
      </c>
      <c r="I79" s="34"/>
    </row>
    <row r="80" spans="2:9">
      <c r="B80" s="102"/>
      <c r="C80" s="79"/>
      <c r="D80" s="5"/>
      <c r="E80" s="78"/>
      <c r="F80" s="39"/>
      <c r="G80" s="39"/>
      <c r="H80" s="49"/>
      <c r="I80" s="79"/>
    </row>
    <row r="81" spans="1:11" ht="51">
      <c r="A81" s="24"/>
      <c r="B81" s="90" t="s">
        <v>73</v>
      </c>
      <c r="C81" s="306" t="s">
        <v>26</v>
      </c>
      <c r="D81" s="307"/>
      <c r="E81" s="80" t="s">
        <v>74</v>
      </c>
      <c r="F81" s="51" t="s">
        <v>75</v>
      </c>
      <c r="G81" s="51"/>
      <c r="H81" s="51" t="s">
        <v>154</v>
      </c>
      <c r="I81" s="32" t="s">
        <v>3</v>
      </c>
      <c r="J81" s="5"/>
    </row>
    <row r="82" spans="1:11" ht="27">
      <c r="A82" s="24"/>
      <c r="B82" s="101" t="s">
        <v>77</v>
      </c>
      <c r="C82" s="296">
        <f>C9</f>
        <v>360</v>
      </c>
      <c r="D82" s="296"/>
      <c r="E82" s="81"/>
      <c r="F82" s="34"/>
      <c r="G82" s="34"/>
      <c r="H82" s="82">
        <f>C82*E82</f>
        <v>0</v>
      </c>
      <c r="I82" s="83"/>
      <c r="J82" s="5"/>
    </row>
    <row r="83" spans="1:11" ht="27">
      <c r="A83" s="24"/>
      <c r="B83" s="101" t="s">
        <v>97</v>
      </c>
      <c r="C83" s="296">
        <f>C10+C13</f>
        <v>153</v>
      </c>
      <c r="D83" s="296"/>
      <c r="E83" s="81"/>
      <c r="F83" s="34"/>
      <c r="G83" s="34"/>
      <c r="H83" s="82">
        <f t="shared" ref="H83:H103" si="4">C83*E83</f>
        <v>0</v>
      </c>
      <c r="I83" s="83"/>
      <c r="J83" s="5"/>
    </row>
    <row r="84" spans="1:11" ht="27">
      <c r="A84" s="24"/>
      <c r="B84" s="101" t="s">
        <v>99</v>
      </c>
      <c r="C84" s="296">
        <f>C21</f>
        <v>1</v>
      </c>
      <c r="D84" s="296"/>
      <c r="E84" s="81"/>
      <c r="F84" s="34"/>
      <c r="G84" s="34"/>
      <c r="H84" s="82">
        <f t="shared" si="4"/>
        <v>0</v>
      </c>
      <c r="I84" s="83"/>
      <c r="J84" s="5"/>
      <c r="K84" s="1"/>
    </row>
    <row r="85" spans="1:11" ht="27">
      <c r="A85" s="24"/>
      <c r="B85" s="101" t="s">
        <v>104</v>
      </c>
      <c r="C85" s="297"/>
      <c r="D85" s="298"/>
      <c r="E85" s="81"/>
      <c r="F85" s="34"/>
      <c r="G85" s="34"/>
      <c r="H85" s="82">
        <f t="shared" si="4"/>
        <v>0</v>
      </c>
      <c r="I85" s="83"/>
      <c r="J85" s="5"/>
      <c r="K85" s="1"/>
    </row>
    <row r="86" spans="1:11" ht="27">
      <c r="A86" s="24"/>
      <c r="B86" s="101" t="s">
        <v>100</v>
      </c>
      <c r="C86" s="296">
        <f>C22</f>
        <v>310</v>
      </c>
      <c r="D86" s="296"/>
      <c r="E86" s="81"/>
      <c r="F86" s="34"/>
      <c r="G86" s="34"/>
      <c r="H86" s="82">
        <f t="shared" si="4"/>
        <v>0</v>
      </c>
      <c r="I86" s="83"/>
      <c r="J86" s="5"/>
      <c r="K86" s="1"/>
    </row>
    <row r="87" spans="1:11" ht="27">
      <c r="A87" s="24"/>
      <c r="B87" s="101" t="s">
        <v>105</v>
      </c>
      <c r="C87" s="297"/>
      <c r="D87" s="298"/>
      <c r="E87" s="81"/>
      <c r="F87" s="34"/>
      <c r="G87" s="34"/>
      <c r="H87" s="82">
        <f t="shared" si="4"/>
        <v>0</v>
      </c>
      <c r="I87" s="83"/>
      <c r="J87" s="5"/>
      <c r="K87" s="1"/>
    </row>
    <row r="88" spans="1:11" ht="27">
      <c r="A88" s="24"/>
      <c r="B88" s="101" t="s">
        <v>98</v>
      </c>
      <c r="C88" s="296"/>
      <c r="D88" s="296"/>
      <c r="E88" s="34"/>
      <c r="F88" s="34"/>
      <c r="G88" s="34"/>
      <c r="H88" s="82">
        <f t="shared" si="4"/>
        <v>0</v>
      </c>
      <c r="I88" s="83"/>
      <c r="K88" s="1"/>
    </row>
    <row r="89" spans="1:11" ht="27">
      <c r="A89" s="24"/>
      <c r="B89" s="101" t="s">
        <v>102</v>
      </c>
      <c r="C89" s="296">
        <f>C23</f>
        <v>54</v>
      </c>
      <c r="D89" s="296"/>
      <c r="E89" s="34"/>
      <c r="F89" s="34"/>
      <c r="G89" s="34"/>
      <c r="H89" s="82">
        <f t="shared" si="4"/>
        <v>0</v>
      </c>
      <c r="I89" s="83"/>
      <c r="K89" s="1"/>
    </row>
    <row r="90" spans="1:11" ht="27">
      <c r="A90" s="24"/>
      <c r="B90" s="101" t="s">
        <v>103</v>
      </c>
      <c r="C90" s="297"/>
      <c r="D90" s="298"/>
      <c r="E90" s="34"/>
      <c r="F90" s="34"/>
      <c r="G90" s="34"/>
      <c r="H90" s="82">
        <f t="shared" si="4"/>
        <v>0</v>
      </c>
      <c r="I90" s="83"/>
      <c r="K90" s="1"/>
    </row>
    <row r="91" spans="1:11" ht="27">
      <c r="A91" s="24"/>
      <c r="B91" s="101" t="s">
        <v>101</v>
      </c>
      <c r="C91" s="297">
        <f>C24</f>
        <v>45</v>
      </c>
      <c r="D91" s="298"/>
      <c r="E91" s="34"/>
      <c r="F91" s="34"/>
      <c r="G91" s="34"/>
      <c r="H91" s="82">
        <f t="shared" si="4"/>
        <v>0</v>
      </c>
      <c r="I91" s="83"/>
      <c r="K91" s="1"/>
    </row>
    <row r="92" spans="1:11" ht="27">
      <c r="A92" s="24"/>
      <c r="B92" s="101" t="s">
        <v>106</v>
      </c>
      <c r="C92" s="296">
        <f>C25</f>
        <v>10</v>
      </c>
      <c r="D92" s="296"/>
      <c r="E92" s="34"/>
      <c r="F92" s="34"/>
      <c r="G92" s="34"/>
      <c r="H92" s="82">
        <f t="shared" si="4"/>
        <v>0</v>
      </c>
      <c r="I92" s="83"/>
      <c r="K92" s="1"/>
    </row>
    <row r="93" spans="1:11" ht="27">
      <c r="A93" s="24"/>
      <c r="B93" s="101" t="s">
        <v>107</v>
      </c>
      <c r="C93" s="297"/>
      <c r="D93" s="298"/>
      <c r="E93" s="34"/>
      <c r="F93" s="34"/>
      <c r="G93" s="34"/>
      <c r="H93" s="82">
        <f t="shared" si="4"/>
        <v>0</v>
      </c>
      <c r="I93" s="83"/>
      <c r="K93" s="1"/>
    </row>
    <row r="94" spans="1:11" ht="27">
      <c r="A94" s="24"/>
      <c r="B94" s="101" t="s">
        <v>108</v>
      </c>
      <c r="C94" s="296">
        <f>C26</f>
        <v>4</v>
      </c>
      <c r="D94" s="296"/>
      <c r="E94" s="34"/>
      <c r="F94" s="34"/>
      <c r="G94" s="34"/>
      <c r="H94" s="82">
        <f t="shared" si="4"/>
        <v>0</v>
      </c>
      <c r="I94" s="83"/>
      <c r="K94" s="1"/>
    </row>
    <row r="95" spans="1:11" ht="27">
      <c r="A95" s="24"/>
      <c r="B95" s="101" t="s">
        <v>109</v>
      </c>
      <c r="C95" s="297"/>
      <c r="D95" s="298"/>
      <c r="E95" s="34"/>
      <c r="F95" s="34"/>
      <c r="G95" s="34"/>
      <c r="H95" s="82">
        <f t="shared" si="4"/>
        <v>0</v>
      </c>
      <c r="I95" s="83"/>
      <c r="K95" s="1"/>
    </row>
    <row r="96" spans="1:11" ht="27">
      <c r="A96" s="24"/>
      <c r="B96" s="101" t="s">
        <v>78</v>
      </c>
      <c r="C96" s="296">
        <f>C27</f>
        <v>1</v>
      </c>
      <c r="D96" s="296"/>
      <c r="E96" s="34"/>
      <c r="F96" s="34"/>
      <c r="G96" s="34"/>
      <c r="H96" s="82">
        <f t="shared" si="4"/>
        <v>0</v>
      </c>
      <c r="I96" s="83"/>
      <c r="K96" s="1"/>
    </row>
    <row r="97" spans="1:11">
      <c r="A97" s="24"/>
      <c r="B97" s="93" t="s">
        <v>89</v>
      </c>
      <c r="C97" s="297">
        <f>C34</f>
        <v>109</v>
      </c>
      <c r="D97" s="298"/>
      <c r="E97" s="34"/>
      <c r="F97" s="34"/>
      <c r="G97" s="34"/>
      <c r="H97" s="82">
        <f>C97*E97</f>
        <v>0</v>
      </c>
      <c r="I97" s="83"/>
      <c r="K97" s="1"/>
    </row>
    <row r="98" spans="1:11">
      <c r="A98" s="24"/>
      <c r="B98" s="93" t="s">
        <v>90</v>
      </c>
      <c r="C98" s="297">
        <f>C35</f>
        <v>167</v>
      </c>
      <c r="D98" s="298"/>
      <c r="E98" s="34"/>
      <c r="F98" s="34"/>
      <c r="G98" s="34"/>
      <c r="H98" s="82">
        <f t="shared" si="4"/>
        <v>0</v>
      </c>
      <c r="I98" s="83"/>
      <c r="K98" s="1"/>
    </row>
    <row r="99" spans="1:11">
      <c r="A99" s="24"/>
      <c r="B99" s="93" t="s">
        <v>91</v>
      </c>
      <c r="C99" s="297">
        <f>C36</f>
        <v>5</v>
      </c>
      <c r="D99" s="298"/>
      <c r="E99" s="34"/>
      <c r="F99" s="34"/>
      <c r="G99" s="34"/>
      <c r="H99" s="82">
        <f t="shared" si="4"/>
        <v>0</v>
      </c>
      <c r="I99" s="83"/>
      <c r="K99" s="1"/>
    </row>
    <row r="100" spans="1:11">
      <c r="A100" s="24"/>
      <c r="B100" s="93" t="s">
        <v>92</v>
      </c>
      <c r="C100" s="297">
        <f>C37</f>
        <v>13</v>
      </c>
      <c r="D100" s="298"/>
      <c r="E100" s="81"/>
      <c r="F100" s="34"/>
      <c r="G100" s="34"/>
      <c r="H100" s="82">
        <f t="shared" si="4"/>
        <v>0</v>
      </c>
      <c r="I100" s="83"/>
      <c r="K100" s="1"/>
    </row>
    <row r="101" spans="1:11">
      <c r="A101" s="24"/>
      <c r="B101" s="93" t="s">
        <v>93</v>
      </c>
      <c r="C101" s="297">
        <v>2</v>
      </c>
      <c r="D101" s="298"/>
      <c r="E101" s="81"/>
      <c r="F101" s="34"/>
      <c r="G101" s="34"/>
      <c r="H101" s="82">
        <f t="shared" si="4"/>
        <v>0</v>
      </c>
      <c r="I101" s="83"/>
      <c r="K101" s="1"/>
    </row>
    <row r="102" spans="1:11">
      <c r="A102" s="24"/>
      <c r="B102" s="93" t="s">
        <v>94</v>
      </c>
      <c r="C102" s="296">
        <v>1</v>
      </c>
      <c r="D102" s="296"/>
      <c r="E102" s="81"/>
      <c r="F102" s="34"/>
      <c r="G102" s="34"/>
      <c r="H102" s="82">
        <f t="shared" si="4"/>
        <v>0</v>
      </c>
      <c r="I102" s="83"/>
      <c r="K102" s="1"/>
    </row>
    <row r="103" spans="1:11">
      <c r="A103" s="24"/>
      <c r="B103" s="94" t="s">
        <v>95</v>
      </c>
      <c r="E103" s="84"/>
      <c r="F103" s="85"/>
      <c r="G103" s="85"/>
      <c r="H103" s="82">
        <f t="shared" si="4"/>
        <v>0</v>
      </c>
      <c r="I103" s="83"/>
      <c r="K103" s="1"/>
    </row>
    <row r="104" spans="1:11" s="8" customFormat="1" ht="25.5">
      <c r="A104" s="25"/>
      <c r="B104" s="96" t="s">
        <v>79</v>
      </c>
      <c r="C104" s="296"/>
      <c r="D104" s="296"/>
      <c r="E104" s="299"/>
      <c r="F104" s="299"/>
      <c r="G104" s="237"/>
      <c r="H104" s="86">
        <f>SUM(H82:H102)</f>
        <v>0</v>
      </c>
      <c r="I104" s="83"/>
      <c r="J104" s="1"/>
    </row>
    <row r="107" spans="1:11" ht="25.5">
      <c r="B107" s="106" t="s">
        <v>155</v>
      </c>
      <c r="C107" s="116"/>
      <c r="D107" s="7"/>
      <c r="E107" s="87"/>
      <c r="F107" s="88"/>
      <c r="G107" s="88"/>
      <c r="H107" s="89">
        <f>H79-H104</f>
        <v>0</v>
      </c>
      <c r="I107" s="34"/>
    </row>
    <row r="109" spans="1:11" ht="25.5">
      <c r="B109" s="106" t="s">
        <v>125</v>
      </c>
      <c r="C109" s="116"/>
      <c r="D109" s="7"/>
      <c r="E109" s="87"/>
      <c r="F109" s="88"/>
      <c r="G109" s="88"/>
      <c r="H109" s="89">
        <f>H79+36*H77-H104*3</f>
        <v>0</v>
      </c>
      <c r="I109" s="34"/>
    </row>
  </sheetData>
  <mergeCells count="37">
    <mergeCell ref="C100:D100"/>
    <mergeCell ref="C101:D101"/>
    <mergeCell ref="C102:D102"/>
    <mergeCell ref="C104:D104"/>
    <mergeCell ref="E104:F104"/>
    <mergeCell ref="C99:D99"/>
    <mergeCell ref="C88:D88"/>
    <mergeCell ref="C89:D89"/>
    <mergeCell ref="C90:D90"/>
    <mergeCell ref="C91:D91"/>
    <mergeCell ref="C92:D92"/>
    <mergeCell ref="C93:D93"/>
    <mergeCell ref="C94:D94"/>
    <mergeCell ref="C95:D95"/>
    <mergeCell ref="C96:D96"/>
    <mergeCell ref="C97:D97"/>
    <mergeCell ref="C98:D98"/>
    <mergeCell ref="C87:D87"/>
    <mergeCell ref="C58:D58"/>
    <mergeCell ref="C59:D59"/>
    <mergeCell ref="C60:D60"/>
    <mergeCell ref="C63:D63"/>
    <mergeCell ref="C68:D68"/>
    <mergeCell ref="C81:D81"/>
    <mergeCell ref="C82:D82"/>
    <mergeCell ref="C83:D83"/>
    <mergeCell ref="C84:D84"/>
    <mergeCell ref="C85:D85"/>
    <mergeCell ref="C86:D86"/>
    <mergeCell ref="C57:D57"/>
    <mergeCell ref="C1:G1"/>
    <mergeCell ref="E2:F2"/>
    <mergeCell ref="C20:D20"/>
    <mergeCell ref="C33:D33"/>
    <mergeCell ref="B3:I3"/>
    <mergeCell ref="B4:I4"/>
    <mergeCell ref="B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IX108"/>
  <sheetViews>
    <sheetView workbookViewId="0">
      <selection activeCell="D50" sqref="D50"/>
    </sheetView>
  </sheetViews>
  <sheetFormatPr defaultColWidth="8.85546875" defaultRowHeight="17.25" customHeight="1"/>
  <cols>
    <col min="1" max="1" width="50" style="137" customWidth="1"/>
    <col min="2" max="2" width="9.85546875" style="137" customWidth="1"/>
    <col min="3" max="3" width="21" style="137" customWidth="1"/>
    <col min="4" max="4" width="17" style="137" customWidth="1"/>
    <col min="5" max="5" width="16" style="137" customWidth="1"/>
    <col min="6" max="6" width="16.85546875" style="137" customWidth="1"/>
    <col min="7" max="8" width="20.28515625" style="137" customWidth="1"/>
    <col min="9" max="9" width="45" style="137" customWidth="1"/>
    <col min="10" max="10" width="24" style="168" customWidth="1"/>
    <col min="11" max="11" width="42.42578125" style="168" customWidth="1"/>
    <col min="12" max="12" width="19.85546875" style="168" customWidth="1"/>
    <col min="13" max="13" width="20.42578125" style="137" customWidth="1"/>
    <col min="14" max="14" width="25" style="137" customWidth="1"/>
    <col min="15" max="15" width="13" style="137" customWidth="1"/>
    <col min="16" max="258" width="8.85546875" style="137"/>
    <col min="259" max="259" width="46.85546875" style="137" customWidth="1"/>
    <col min="260" max="260" width="9.85546875" style="137" customWidth="1"/>
    <col min="261" max="261" width="21" style="137" customWidth="1"/>
    <col min="262" max="262" width="17" style="137" customWidth="1"/>
    <col min="263" max="263" width="16" style="137" customWidth="1"/>
    <col min="264" max="264" width="16.85546875" style="137" customWidth="1"/>
    <col min="265" max="265" width="25.28515625" style="137" customWidth="1"/>
    <col min="266" max="266" width="16.42578125" style="137" customWidth="1"/>
    <col min="267" max="267" width="42.42578125" style="137" customWidth="1"/>
    <col min="268" max="268" width="19.85546875" style="137" customWidth="1"/>
    <col min="269" max="269" width="20.42578125" style="137" customWidth="1"/>
    <col min="270" max="270" width="25" style="137" customWidth="1"/>
    <col min="271" max="271" width="13" style="137" customWidth="1"/>
    <col min="272" max="514" width="8.85546875" style="137"/>
    <col min="515" max="515" width="46.85546875" style="137" customWidth="1"/>
    <col min="516" max="516" width="9.85546875" style="137" customWidth="1"/>
    <col min="517" max="517" width="21" style="137" customWidth="1"/>
    <col min="518" max="518" width="17" style="137" customWidth="1"/>
    <col min="519" max="519" width="16" style="137" customWidth="1"/>
    <col min="520" max="520" width="16.85546875" style="137" customWidth="1"/>
    <col min="521" max="521" width="25.28515625" style="137" customWidth="1"/>
    <col min="522" max="522" width="16.42578125" style="137" customWidth="1"/>
    <col min="523" max="523" width="42.42578125" style="137" customWidth="1"/>
    <col min="524" max="524" width="19.85546875" style="137" customWidth="1"/>
    <col min="525" max="525" width="20.42578125" style="137" customWidth="1"/>
    <col min="526" max="526" width="25" style="137" customWidth="1"/>
    <col min="527" max="527" width="13" style="137" customWidth="1"/>
    <col min="528" max="770" width="8.85546875" style="137"/>
    <col min="771" max="771" width="46.85546875" style="137" customWidth="1"/>
    <col min="772" max="772" width="9.85546875" style="137" customWidth="1"/>
    <col min="773" max="773" width="21" style="137" customWidth="1"/>
    <col min="774" max="774" width="17" style="137" customWidth="1"/>
    <col min="775" max="775" width="16" style="137" customWidth="1"/>
    <col min="776" max="776" width="16.85546875" style="137" customWidth="1"/>
    <col min="777" max="777" width="25.28515625" style="137" customWidth="1"/>
    <col min="778" max="778" width="16.42578125" style="137" customWidth="1"/>
    <col min="779" max="779" width="42.42578125" style="137" customWidth="1"/>
    <col min="780" max="780" width="19.85546875" style="137" customWidth="1"/>
    <col min="781" max="781" width="20.42578125" style="137" customWidth="1"/>
    <col min="782" max="782" width="25" style="137" customWidth="1"/>
    <col min="783" max="783" width="13" style="137" customWidth="1"/>
    <col min="784" max="1026" width="8.85546875" style="137"/>
    <col min="1027" max="1027" width="46.85546875" style="137" customWidth="1"/>
    <col min="1028" max="1028" width="9.85546875" style="137" customWidth="1"/>
    <col min="1029" max="1029" width="21" style="137" customWidth="1"/>
    <col min="1030" max="1030" width="17" style="137" customWidth="1"/>
    <col min="1031" max="1031" width="16" style="137" customWidth="1"/>
    <col min="1032" max="1032" width="16.85546875" style="137" customWidth="1"/>
    <col min="1033" max="1033" width="25.28515625" style="137" customWidth="1"/>
    <col min="1034" max="1034" width="16.42578125" style="137" customWidth="1"/>
    <col min="1035" max="1035" width="42.42578125" style="137" customWidth="1"/>
    <col min="1036" max="1036" width="19.85546875" style="137" customWidth="1"/>
    <col min="1037" max="1037" width="20.42578125" style="137" customWidth="1"/>
    <col min="1038" max="1038" width="25" style="137" customWidth="1"/>
    <col min="1039" max="1039" width="13" style="137" customWidth="1"/>
    <col min="1040" max="1282" width="8.85546875" style="137"/>
    <col min="1283" max="1283" width="46.85546875" style="137" customWidth="1"/>
    <col min="1284" max="1284" width="9.85546875" style="137" customWidth="1"/>
    <col min="1285" max="1285" width="21" style="137" customWidth="1"/>
    <col min="1286" max="1286" width="17" style="137" customWidth="1"/>
    <col min="1287" max="1287" width="16" style="137" customWidth="1"/>
    <col min="1288" max="1288" width="16.85546875" style="137" customWidth="1"/>
    <col min="1289" max="1289" width="25.28515625" style="137" customWidth="1"/>
    <col min="1290" max="1290" width="16.42578125" style="137" customWidth="1"/>
    <col min="1291" max="1291" width="42.42578125" style="137" customWidth="1"/>
    <col min="1292" max="1292" width="19.85546875" style="137" customWidth="1"/>
    <col min="1293" max="1293" width="20.42578125" style="137" customWidth="1"/>
    <col min="1294" max="1294" width="25" style="137" customWidth="1"/>
    <col min="1295" max="1295" width="13" style="137" customWidth="1"/>
    <col min="1296" max="1538" width="8.85546875" style="137"/>
    <col min="1539" max="1539" width="46.85546875" style="137" customWidth="1"/>
    <col min="1540" max="1540" width="9.85546875" style="137" customWidth="1"/>
    <col min="1541" max="1541" width="21" style="137" customWidth="1"/>
    <col min="1542" max="1542" width="17" style="137" customWidth="1"/>
    <col min="1543" max="1543" width="16" style="137" customWidth="1"/>
    <col min="1544" max="1544" width="16.85546875" style="137" customWidth="1"/>
    <col min="1545" max="1545" width="25.28515625" style="137" customWidth="1"/>
    <col min="1546" max="1546" width="16.42578125" style="137" customWidth="1"/>
    <col min="1547" max="1547" width="42.42578125" style="137" customWidth="1"/>
    <col min="1548" max="1548" width="19.85546875" style="137" customWidth="1"/>
    <col min="1549" max="1549" width="20.42578125" style="137" customWidth="1"/>
    <col min="1550" max="1550" width="25" style="137" customWidth="1"/>
    <col min="1551" max="1551" width="13" style="137" customWidth="1"/>
    <col min="1552" max="1794" width="8.85546875" style="137"/>
    <col min="1795" max="1795" width="46.85546875" style="137" customWidth="1"/>
    <col min="1796" max="1796" width="9.85546875" style="137" customWidth="1"/>
    <col min="1797" max="1797" width="21" style="137" customWidth="1"/>
    <col min="1798" max="1798" width="17" style="137" customWidth="1"/>
    <col min="1799" max="1799" width="16" style="137" customWidth="1"/>
    <col min="1800" max="1800" width="16.85546875" style="137" customWidth="1"/>
    <col min="1801" max="1801" width="25.28515625" style="137" customWidth="1"/>
    <col min="1802" max="1802" width="16.42578125" style="137" customWidth="1"/>
    <col min="1803" max="1803" width="42.42578125" style="137" customWidth="1"/>
    <col min="1804" max="1804" width="19.85546875" style="137" customWidth="1"/>
    <col min="1805" max="1805" width="20.42578125" style="137" customWidth="1"/>
    <col min="1806" max="1806" width="25" style="137" customWidth="1"/>
    <col min="1807" max="1807" width="13" style="137" customWidth="1"/>
    <col min="1808" max="2050" width="8.85546875" style="137"/>
    <col min="2051" max="2051" width="46.85546875" style="137" customWidth="1"/>
    <col min="2052" max="2052" width="9.85546875" style="137" customWidth="1"/>
    <col min="2053" max="2053" width="21" style="137" customWidth="1"/>
    <col min="2054" max="2054" width="17" style="137" customWidth="1"/>
    <col min="2055" max="2055" width="16" style="137" customWidth="1"/>
    <col min="2056" max="2056" width="16.85546875" style="137" customWidth="1"/>
    <col min="2057" max="2057" width="25.28515625" style="137" customWidth="1"/>
    <col min="2058" max="2058" width="16.42578125" style="137" customWidth="1"/>
    <col min="2059" max="2059" width="42.42578125" style="137" customWidth="1"/>
    <col min="2060" max="2060" width="19.85546875" style="137" customWidth="1"/>
    <col min="2061" max="2061" width="20.42578125" style="137" customWidth="1"/>
    <col min="2062" max="2062" width="25" style="137" customWidth="1"/>
    <col min="2063" max="2063" width="13" style="137" customWidth="1"/>
    <col min="2064" max="2306" width="8.85546875" style="137"/>
    <col min="2307" max="2307" width="46.85546875" style="137" customWidth="1"/>
    <col min="2308" max="2308" width="9.85546875" style="137" customWidth="1"/>
    <col min="2309" max="2309" width="21" style="137" customWidth="1"/>
    <col min="2310" max="2310" width="17" style="137" customWidth="1"/>
    <col min="2311" max="2311" width="16" style="137" customWidth="1"/>
    <col min="2312" max="2312" width="16.85546875" style="137" customWidth="1"/>
    <col min="2313" max="2313" width="25.28515625" style="137" customWidth="1"/>
    <col min="2314" max="2314" width="16.42578125" style="137" customWidth="1"/>
    <col min="2315" max="2315" width="42.42578125" style="137" customWidth="1"/>
    <col min="2316" max="2316" width="19.85546875" style="137" customWidth="1"/>
    <col min="2317" max="2317" width="20.42578125" style="137" customWidth="1"/>
    <col min="2318" max="2318" width="25" style="137" customWidth="1"/>
    <col min="2319" max="2319" width="13" style="137" customWidth="1"/>
    <col min="2320" max="2562" width="8.85546875" style="137"/>
    <col min="2563" max="2563" width="46.85546875" style="137" customWidth="1"/>
    <col min="2564" max="2564" width="9.85546875" style="137" customWidth="1"/>
    <col min="2565" max="2565" width="21" style="137" customWidth="1"/>
    <col min="2566" max="2566" width="17" style="137" customWidth="1"/>
    <col min="2567" max="2567" width="16" style="137" customWidth="1"/>
    <col min="2568" max="2568" width="16.85546875" style="137" customWidth="1"/>
    <col min="2569" max="2569" width="25.28515625" style="137" customWidth="1"/>
    <col min="2570" max="2570" width="16.42578125" style="137" customWidth="1"/>
    <col min="2571" max="2571" width="42.42578125" style="137" customWidth="1"/>
    <col min="2572" max="2572" width="19.85546875" style="137" customWidth="1"/>
    <col min="2573" max="2573" width="20.42578125" style="137" customWidth="1"/>
    <col min="2574" max="2574" width="25" style="137" customWidth="1"/>
    <col min="2575" max="2575" width="13" style="137" customWidth="1"/>
    <col min="2576" max="2818" width="8.85546875" style="137"/>
    <col min="2819" max="2819" width="46.85546875" style="137" customWidth="1"/>
    <col min="2820" max="2820" width="9.85546875" style="137" customWidth="1"/>
    <col min="2821" max="2821" width="21" style="137" customWidth="1"/>
    <col min="2822" max="2822" width="17" style="137" customWidth="1"/>
    <col min="2823" max="2823" width="16" style="137" customWidth="1"/>
    <col min="2824" max="2824" width="16.85546875" style="137" customWidth="1"/>
    <col min="2825" max="2825" width="25.28515625" style="137" customWidth="1"/>
    <col min="2826" max="2826" width="16.42578125" style="137" customWidth="1"/>
    <col min="2827" max="2827" width="42.42578125" style="137" customWidth="1"/>
    <col min="2828" max="2828" width="19.85546875" style="137" customWidth="1"/>
    <col min="2829" max="2829" width="20.42578125" style="137" customWidth="1"/>
    <col min="2830" max="2830" width="25" style="137" customWidth="1"/>
    <col min="2831" max="2831" width="13" style="137" customWidth="1"/>
    <col min="2832" max="3074" width="8.85546875" style="137"/>
    <col min="3075" max="3075" width="46.85546875" style="137" customWidth="1"/>
    <col min="3076" max="3076" width="9.85546875" style="137" customWidth="1"/>
    <col min="3077" max="3077" width="21" style="137" customWidth="1"/>
    <col min="3078" max="3078" width="17" style="137" customWidth="1"/>
    <col min="3079" max="3079" width="16" style="137" customWidth="1"/>
    <col min="3080" max="3080" width="16.85546875" style="137" customWidth="1"/>
    <col min="3081" max="3081" width="25.28515625" style="137" customWidth="1"/>
    <col min="3082" max="3082" width="16.42578125" style="137" customWidth="1"/>
    <col min="3083" max="3083" width="42.42578125" style="137" customWidth="1"/>
    <col min="3084" max="3084" width="19.85546875" style="137" customWidth="1"/>
    <col min="3085" max="3085" width="20.42578125" style="137" customWidth="1"/>
    <col min="3086" max="3086" width="25" style="137" customWidth="1"/>
    <col min="3087" max="3087" width="13" style="137" customWidth="1"/>
    <col min="3088" max="3330" width="8.85546875" style="137"/>
    <col min="3331" max="3331" width="46.85546875" style="137" customWidth="1"/>
    <col min="3332" max="3332" width="9.85546875" style="137" customWidth="1"/>
    <col min="3333" max="3333" width="21" style="137" customWidth="1"/>
    <col min="3334" max="3334" width="17" style="137" customWidth="1"/>
    <col min="3335" max="3335" width="16" style="137" customWidth="1"/>
    <col min="3336" max="3336" width="16.85546875" style="137" customWidth="1"/>
    <col min="3337" max="3337" width="25.28515625" style="137" customWidth="1"/>
    <col min="3338" max="3338" width="16.42578125" style="137" customWidth="1"/>
    <col min="3339" max="3339" width="42.42578125" style="137" customWidth="1"/>
    <col min="3340" max="3340" width="19.85546875" style="137" customWidth="1"/>
    <col min="3341" max="3341" width="20.42578125" style="137" customWidth="1"/>
    <col min="3342" max="3342" width="25" style="137" customWidth="1"/>
    <col min="3343" max="3343" width="13" style="137" customWidth="1"/>
    <col min="3344" max="3586" width="8.85546875" style="137"/>
    <col min="3587" max="3587" width="46.85546875" style="137" customWidth="1"/>
    <col min="3588" max="3588" width="9.85546875" style="137" customWidth="1"/>
    <col min="3589" max="3589" width="21" style="137" customWidth="1"/>
    <col min="3590" max="3590" width="17" style="137" customWidth="1"/>
    <col min="3591" max="3591" width="16" style="137" customWidth="1"/>
    <col min="3592" max="3592" width="16.85546875" style="137" customWidth="1"/>
    <col min="3593" max="3593" width="25.28515625" style="137" customWidth="1"/>
    <col min="3594" max="3594" width="16.42578125" style="137" customWidth="1"/>
    <col min="3595" max="3595" width="42.42578125" style="137" customWidth="1"/>
    <col min="3596" max="3596" width="19.85546875" style="137" customWidth="1"/>
    <col min="3597" max="3597" width="20.42578125" style="137" customWidth="1"/>
    <col min="3598" max="3598" width="25" style="137" customWidth="1"/>
    <col min="3599" max="3599" width="13" style="137" customWidth="1"/>
    <col min="3600" max="3842" width="8.85546875" style="137"/>
    <col min="3843" max="3843" width="46.85546875" style="137" customWidth="1"/>
    <col min="3844" max="3844" width="9.85546875" style="137" customWidth="1"/>
    <col min="3845" max="3845" width="21" style="137" customWidth="1"/>
    <col min="3846" max="3846" width="17" style="137" customWidth="1"/>
    <col min="3847" max="3847" width="16" style="137" customWidth="1"/>
    <col min="3848" max="3848" width="16.85546875" style="137" customWidth="1"/>
    <col min="3849" max="3849" width="25.28515625" style="137" customWidth="1"/>
    <col min="3850" max="3850" width="16.42578125" style="137" customWidth="1"/>
    <col min="3851" max="3851" width="42.42578125" style="137" customWidth="1"/>
    <col min="3852" max="3852" width="19.85546875" style="137" customWidth="1"/>
    <col min="3853" max="3853" width="20.42578125" style="137" customWidth="1"/>
    <col min="3854" max="3854" width="25" style="137" customWidth="1"/>
    <col min="3855" max="3855" width="13" style="137" customWidth="1"/>
    <col min="3856" max="4098" width="8.85546875" style="137"/>
    <col min="4099" max="4099" width="46.85546875" style="137" customWidth="1"/>
    <col min="4100" max="4100" width="9.85546875" style="137" customWidth="1"/>
    <col min="4101" max="4101" width="21" style="137" customWidth="1"/>
    <col min="4102" max="4102" width="17" style="137" customWidth="1"/>
    <col min="4103" max="4103" width="16" style="137" customWidth="1"/>
    <col min="4104" max="4104" width="16.85546875" style="137" customWidth="1"/>
    <col min="4105" max="4105" width="25.28515625" style="137" customWidth="1"/>
    <col min="4106" max="4106" width="16.42578125" style="137" customWidth="1"/>
    <col min="4107" max="4107" width="42.42578125" style="137" customWidth="1"/>
    <col min="4108" max="4108" width="19.85546875" style="137" customWidth="1"/>
    <col min="4109" max="4109" width="20.42578125" style="137" customWidth="1"/>
    <col min="4110" max="4110" width="25" style="137" customWidth="1"/>
    <col min="4111" max="4111" width="13" style="137" customWidth="1"/>
    <col min="4112" max="4354" width="8.85546875" style="137"/>
    <col min="4355" max="4355" width="46.85546875" style="137" customWidth="1"/>
    <col min="4356" max="4356" width="9.85546875" style="137" customWidth="1"/>
    <col min="4357" max="4357" width="21" style="137" customWidth="1"/>
    <col min="4358" max="4358" width="17" style="137" customWidth="1"/>
    <col min="4359" max="4359" width="16" style="137" customWidth="1"/>
    <col min="4360" max="4360" width="16.85546875" style="137" customWidth="1"/>
    <col min="4361" max="4361" width="25.28515625" style="137" customWidth="1"/>
    <col min="4362" max="4362" width="16.42578125" style="137" customWidth="1"/>
    <col min="4363" max="4363" width="42.42578125" style="137" customWidth="1"/>
    <col min="4364" max="4364" width="19.85546875" style="137" customWidth="1"/>
    <col min="4365" max="4365" width="20.42578125" style="137" customWidth="1"/>
    <col min="4366" max="4366" width="25" style="137" customWidth="1"/>
    <col min="4367" max="4367" width="13" style="137" customWidth="1"/>
    <col min="4368" max="4610" width="8.85546875" style="137"/>
    <col min="4611" max="4611" width="46.85546875" style="137" customWidth="1"/>
    <col min="4612" max="4612" width="9.85546875" style="137" customWidth="1"/>
    <col min="4613" max="4613" width="21" style="137" customWidth="1"/>
    <col min="4614" max="4614" width="17" style="137" customWidth="1"/>
    <col min="4615" max="4615" width="16" style="137" customWidth="1"/>
    <col min="4616" max="4616" width="16.85546875" style="137" customWidth="1"/>
    <col min="4617" max="4617" width="25.28515625" style="137" customWidth="1"/>
    <col min="4618" max="4618" width="16.42578125" style="137" customWidth="1"/>
    <col min="4619" max="4619" width="42.42578125" style="137" customWidth="1"/>
    <col min="4620" max="4620" width="19.85546875" style="137" customWidth="1"/>
    <col min="4621" max="4621" width="20.42578125" style="137" customWidth="1"/>
    <col min="4622" max="4622" width="25" style="137" customWidth="1"/>
    <col min="4623" max="4623" width="13" style="137" customWidth="1"/>
    <col min="4624" max="4866" width="8.85546875" style="137"/>
    <col min="4867" max="4867" width="46.85546875" style="137" customWidth="1"/>
    <col min="4868" max="4868" width="9.85546875" style="137" customWidth="1"/>
    <col min="4869" max="4869" width="21" style="137" customWidth="1"/>
    <col min="4870" max="4870" width="17" style="137" customWidth="1"/>
    <col min="4871" max="4871" width="16" style="137" customWidth="1"/>
    <col min="4872" max="4872" width="16.85546875" style="137" customWidth="1"/>
    <col min="4873" max="4873" width="25.28515625" style="137" customWidth="1"/>
    <col min="4874" max="4874" width="16.42578125" style="137" customWidth="1"/>
    <col min="4875" max="4875" width="42.42578125" style="137" customWidth="1"/>
    <col min="4876" max="4876" width="19.85546875" style="137" customWidth="1"/>
    <col min="4877" max="4877" width="20.42578125" style="137" customWidth="1"/>
    <col min="4878" max="4878" width="25" style="137" customWidth="1"/>
    <col min="4879" max="4879" width="13" style="137" customWidth="1"/>
    <col min="4880" max="5122" width="8.85546875" style="137"/>
    <col min="5123" max="5123" width="46.85546875" style="137" customWidth="1"/>
    <col min="5124" max="5124" width="9.85546875" style="137" customWidth="1"/>
    <col min="5125" max="5125" width="21" style="137" customWidth="1"/>
    <col min="5126" max="5126" width="17" style="137" customWidth="1"/>
    <col min="5127" max="5127" width="16" style="137" customWidth="1"/>
    <col min="5128" max="5128" width="16.85546875" style="137" customWidth="1"/>
    <col min="5129" max="5129" width="25.28515625" style="137" customWidth="1"/>
    <col min="5130" max="5130" width="16.42578125" style="137" customWidth="1"/>
    <col min="5131" max="5131" width="42.42578125" style="137" customWidth="1"/>
    <col min="5132" max="5132" width="19.85546875" style="137" customWidth="1"/>
    <col min="5133" max="5133" width="20.42578125" style="137" customWidth="1"/>
    <col min="5134" max="5134" width="25" style="137" customWidth="1"/>
    <col min="5135" max="5135" width="13" style="137" customWidth="1"/>
    <col min="5136" max="5378" width="8.85546875" style="137"/>
    <col min="5379" max="5379" width="46.85546875" style="137" customWidth="1"/>
    <col min="5380" max="5380" width="9.85546875" style="137" customWidth="1"/>
    <col min="5381" max="5381" width="21" style="137" customWidth="1"/>
    <col min="5382" max="5382" width="17" style="137" customWidth="1"/>
    <col min="5383" max="5383" width="16" style="137" customWidth="1"/>
    <col min="5384" max="5384" width="16.85546875" style="137" customWidth="1"/>
    <col min="5385" max="5385" width="25.28515625" style="137" customWidth="1"/>
    <col min="5386" max="5386" width="16.42578125" style="137" customWidth="1"/>
    <col min="5387" max="5387" width="42.42578125" style="137" customWidth="1"/>
    <col min="5388" max="5388" width="19.85546875" style="137" customWidth="1"/>
    <col min="5389" max="5389" width="20.42578125" style="137" customWidth="1"/>
    <col min="5390" max="5390" width="25" style="137" customWidth="1"/>
    <col min="5391" max="5391" width="13" style="137" customWidth="1"/>
    <col min="5392" max="5634" width="8.85546875" style="137"/>
    <col min="5635" max="5635" width="46.85546875" style="137" customWidth="1"/>
    <col min="5636" max="5636" width="9.85546875" style="137" customWidth="1"/>
    <col min="5637" max="5637" width="21" style="137" customWidth="1"/>
    <col min="5638" max="5638" width="17" style="137" customWidth="1"/>
    <col min="5639" max="5639" width="16" style="137" customWidth="1"/>
    <col min="5640" max="5640" width="16.85546875" style="137" customWidth="1"/>
    <col min="5641" max="5641" width="25.28515625" style="137" customWidth="1"/>
    <col min="5642" max="5642" width="16.42578125" style="137" customWidth="1"/>
    <col min="5643" max="5643" width="42.42578125" style="137" customWidth="1"/>
    <col min="5644" max="5644" width="19.85546875" style="137" customWidth="1"/>
    <col min="5645" max="5645" width="20.42578125" style="137" customWidth="1"/>
    <col min="5646" max="5646" width="25" style="137" customWidth="1"/>
    <col min="5647" max="5647" width="13" style="137" customWidth="1"/>
    <col min="5648" max="5890" width="8.85546875" style="137"/>
    <col min="5891" max="5891" width="46.85546875" style="137" customWidth="1"/>
    <col min="5892" max="5892" width="9.85546875" style="137" customWidth="1"/>
    <col min="5893" max="5893" width="21" style="137" customWidth="1"/>
    <col min="5894" max="5894" width="17" style="137" customWidth="1"/>
    <col min="5895" max="5895" width="16" style="137" customWidth="1"/>
    <col min="5896" max="5896" width="16.85546875" style="137" customWidth="1"/>
    <col min="5897" max="5897" width="25.28515625" style="137" customWidth="1"/>
    <col min="5898" max="5898" width="16.42578125" style="137" customWidth="1"/>
    <col min="5899" max="5899" width="42.42578125" style="137" customWidth="1"/>
    <col min="5900" max="5900" width="19.85546875" style="137" customWidth="1"/>
    <col min="5901" max="5901" width="20.42578125" style="137" customWidth="1"/>
    <col min="5902" max="5902" width="25" style="137" customWidth="1"/>
    <col min="5903" max="5903" width="13" style="137" customWidth="1"/>
    <col min="5904" max="6146" width="8.85546875" style="137"/>
    <col min="6147" max="6147" width="46.85546875" style="137" customWidth="1"/>
    <col min="6148" max="6148" width="9.85546875" style="137" customWidth="1"/>
    <col min="6149" max="6149" width="21" style="137" customWidth="1"/>
    <col min="6150" max="6150" width="17" style="137" customWidth="1"/>
    <col min="6151" max="6151" width="16" style="137" customWidth="1"/>
    <col min="6152" max="6152" width="16.85546875" style="137" customWidth="1"/>
    <col min="6153" max="6153" width="25.28515625" style="137" customWidth="1"/>
    <col min="6154" max="6154" width="16.42578125" style="137" customWidth="1"/>
    <col min="6155" max="6155" width="42.42578125" style="137" customWidth="1"/>
    <col min="6156" max="6156" width="19.85546875" style="137" customWidth="1"/>
    <col min="6157" max="6157" width="20.42578125" style="137" customWidth="1"/>
    <col min="6158" max="6158" width="25" style="137" customWidth="1"/>
    <col min="6159" max="6159" width="13" style="137" customWidth="1"/>
    <col min="6160" max="6402" width="8.85546875" style="137"/>
    <col min="6403" max="6403" width="46.85546875" style="137" customWidth="1"/>
    <col min="6404" max="6404" width="9.85546875" style="137" customWidth="1"/>
    <col min="6405" max="6405" width="21" style="137" customWidth="1"/>
    <col min="6406" max="6406" width="17" style="137" customWidth="1"/>
    <col min="6407" max="6407" width="16" style="137" customWidth="1"/>
    <col min="6408" max="6408" width="16.85546875" style="137" customWidth="1"/>
    <col min="6409" max="6409" width="25.28515625" style="137" customWidth="1"/>
    <col min="6410" max="6410" width="16.42578125" style="137" customWidth="1"/>
    <col min="6411" max="6411" width="42.42578125" style="137" customWidth="1"/>
    <col min="6412" max="6412" width="19.85546875" style="137" customWidth="1"/>
    <col min="6413" max="6413" width="20.42578125" style="137" customWidth="1"/>
    <col min="6414" max="6414" width="25" style="137" customWidth="1"/>
    <col min="6415" max="6415" width="13" style="137" customWidth="1"/>
    <col min="6416" max="6658" width="8.85546875" style="137"/>
    <col min="6659" max="6659" width="46.85546875" style="137" customWidth="1"/>
    <col min="6660" max="6660" width="9.85546875" style="137" customWidth="1"/>
    <col min="6661" max="6661" width="21" style="137" customWidth="1"/>
    <col min="6662" max="6662" width="17" style="137" customWidth="1"/>
    <col min="6663" max="6663" width="16" style="137" customWidth="1"/>
    <col min="6664" max="6664" width="16.85546875" style="137" customWidth="1"/>
    <col min="6665" max="6665" width="25.28515625" style="137" customWidth="1"/>
    <col min="6666" max="6666" width="16.42578125" style="137" customWidth="1"/>
    <col min="6667" max="6667" width="42.42578125" style="137" customWidth="1"/>
    <col min="6668" max="6668" width="19.85546875" style="137" customWidth="1"/>
    <col min="6669" max="6669" width="20.42578125" style="137" customWidth="1"/>
    <col min="6670" max="6670" width="25" style="137" customWidth="1"/>
    <col min="6671" max="6671" width="13" style="137" customWidth="1"/>
    <col min="6672" max="6914" width="8.85546875" style="137"/>
    <col min="6915" max="6915" width="46.85546875" style="137" customWidth="1"/>
    <col min="6916" max="6916" width="9.85546875" style="137" customWidth="1"/>
    <col min="6917" max="6917" width="21" style="137" customWidth="1"/>
    <col min="6918" max="6918" width="17" style="137" customWidth="1"/>
    <col min="6919" max="6919" width="16" style="137" customWidth="1"/>
    <col min="6920" max="6920" width="16.85546875" style="137" customWidth="1"/>
    <col min="6921" max="6921" width="25.28515625" style="137" customWidth="1"/>
    <col min="6922" max="6922" width="16.42578125" style="137" customWidth="1"/>
    <col min="6923" max="6923" width="42.42578125" style="137" customWidth="1"/>
    <col min="6924" max="6924" width="19.85546875" style="137" customWidth="1"/>
    <col min="6925" max="6925" width="20.42578125" style="137" customWidth="1"/>
    <col min="6926" max="6926" width="25" style="137" customWidth="1"/>
    <col min="6927" max="6927" width="13" style="137" customWidth="1"/>
    <col min="6928" max="7170" width="8.85546875" style="137"/>
    <col min="7171" max="7171" width="46.85546875" style="137" customWidth="1"/>
    <col min="7172" max="7172" width="9.85546875" style="137" customWidth="1"/>
    <col min="7173" max="7173" width="21" style="137" customWidth="1"/>
    <col min="7174" max="7174" width="17" style="137" customWidth="1"/>
    <col min="7175" max="7175" width="16" style="137" customWidth="1"/>
    <col min="7176" max="7176" width="16.85546875" style="137" customWidth="1"/>
    <col min="7177" max="7177" width="25.28515625" style="137" customWidth="1"/>
    <col min="7178" max="7178" width="16.42578125" style="137" customWidth="1"/>
    <col min="7179" max="7179" width="42.42578125" style="137" customWidth="1"/>
    <col min="7180" max="7180" width="19.85546875" style="137" customWidth="1"/>
    <col min="7181" max="7181" width="20.42578125" style="137" customWidth="1"/>
    <col min="7182" max="7182" width="25" style="137" customWidth="1"/>
    <col min="7183" max="7183" width="13" style="137" customWidth="1"/>
    <col min="7184" max="7426" width="8.85546875" style="137"/>
    <col min="7427" max="7427" width="46.85546875" style="137" customWidth="1"/>
    <col min="7428" max="7428" width="9.85546875" style="137" customWidth="1"/>
    <col min="7429" max="7429" width="21" style="137" customWidth="1"/>
    <col min="7430" max="7430" width="17" style="137" customWidth="1"/>
    <col min="7431" max="7431" width="16" style="137" customWidth="1"/>
    <col min="7432" max="7432" width="16.85546875" style="137" customWidth="1"/>
    <col min="7433" max="7433" width="25.28515625" style="137" customWidth="1"/>
    <col min="7434" max="7434" width="16.42578125" style="137" customWidth="1"/>
    <col min="7435" max="7435" width="42.42578125" style="137" customWidth="1"/>
    <col min="7436" max="7436" width="19.85546875" style="137" customWidth="1"/>
    <col min="7437" max="7437" width="20.42578125" style="137" customWidth="1"/>
    <col min="7438" max="7438" width="25" style="137" customWidth="1"/>
    <col min="7439" max="7439" width="13" style="137" customWidth="1"/>
    <col min="7440" max="7682" width="8.85546875" style="137"/>
    <col min="7683" max="7683" width="46.85546875" style="137" customWidth="1"/>
    <col min="7684" max="7684" width="9.85546875" style="137" customWidth="1"/>
    <col min="7685" max="7685" width="21" style="137" customWidth="1"/>
    <col min="7686" max="7686" width="17" style="137" customWidth="1"/>
    <col min="7687" max="7687" width="16" style="137" customWidth="1"/>
    <col min="7688" max="7688" width="16.85546875" style="137" customWidth="1"/>
    <col min="7689" max="7689" width="25.28515625" style="137" customWidth="1"/>
    <col min="7690" max="7690" width="16.42578125" style="137" customWidth="1"/>
    <col min="7691" max="7691" width="42.42578125" style="137" customWidth="1"/>
    <col min="7692" max="7692" width="19.85546875" style="137" customWidth="1"/>
    <col min="7693" max="7693" width="20.42578125" style="137" customWidth="1"/>
    <col min="7694" max="7694" width="25" style="137" customWidth="1"/>
    <col min="7695" max="7695" width="13" style="137" customWidth="1"/>
    <col min="7696" max="7938" width="8.85546875" style="137"/>
    <col min="7939" max="7939" width="46.85546875" style="137" customWidth="1"/>
    <col min="7940" max="7940" width="9.85546875" style="137" customWidth="1"/>
    <col min="7941" max="7941" width="21" style="137" customWidth="1"/>
    <col min="7942" max="7942" width="17" style="137" customWidth="1"/>
    <col min="7943" max="7943" width="16" style="137" customWidth="1"/>
    <col min="7944" max="7944" width="16.85546875" style="137" customWidth="1"/>
    <col min="7945" max="7945" width="25.28515625" style="137" customWidth="1"/>
    <col min="7946" max="7946" width="16.42578125" style="137" customWidth="1"/>
    <col min="7947" max="7947" width="42.42578125" style="137" customWidth="1"/>
    <col min="7948" max="7948" width="19.85546875" style="137" customWidth="1"/>
    <col min="7949" max="7949" width="20.42578125" style="137" customWidth="1"/>
    <col min="7950" max="7950" width="25" style="137" customWidth="1"/>
    <col min="7951" max="7951" width="13" style="137" customWidth="1"/>
    <col min="7952" max="8194" width="8.85546875" style="137"/>
    <col min="8195" max="8195" width="46.85546875" style="137" customWidth="1"/>
    <col min="8196" max="8196" width="9.85546875" style="137" customWidth="1"/>
    <col min="8197" max="8197" width="21" style="137" customWidth="1"/>
    <col min="8198" max="8198" width="17" style="137" customWidth="1"/>
    <col min="8199" max="8199" width="16" style="137" customWidth="1"/>
    <col min="8200" max="8200" width="16.85546875" style="137" customWidth="1"/>
    <col min="8201" max="8201" width="25.28515625" style="137" customWidth="1"/>
    <col min="8202" max="8202" width="16.42578125" style="137" customWidth="1"/>
    <col min="8203" max="8203" width="42.42578125" style="137" customWidth="1"/>
    <col min="8204" max="8204" width="19.85546875" style="137" customWidth="1"/>
    <col min="8205" max="8205" width="20.42578125" style="137" customWidth="1"/>
    <col min="8206" max="8206" width="25" style="137" customWidth="1"/>
    <col min="8207" max="8207" width="13" style="137" customWidth="1"/>
    <col min="8208" max="8450" width="8.85546875" style="137"/>
    <col min="8451" max="8451" width="46.85546875" style="137" customWidth="1"/>
    <col min="8452" max="8452" width="9.85546875" style="137" customWidth="1"/>
    <col min="8453" max="8453" width="21" style="137" customWidth="1"/>
    <col min="8454" max="8454" width="17" style="137" customWidth="1"/>
    <col min="8455" max="8455" width="16" style="137" customWidth="1"/>
    <col min="8456" max="8456" width="16.85546875" style="137" customWidth="1"/>
    <col min="8457" max="8457" width="25.28515625" style="137" customWidth="1"/>
    <col min="8458" max="8458" width="16.42578125" style="137" customWidth="1"/>
    <col min="8459" max="8459" width="42.42578125" style="137" customWidth="1"/>
    <col min="8460" max="8460" width="19.85546875" style="137" customWidth="1"/>
    <col min="8461" max="8461" width="20.42578125" style="137" customWidth="1"/>
    <col min="8462" max="8462" width="25" style="137" customWidth="1"/>
    <col min="8463" max="8463" width="13" style="137" customWidth="1"/>
    <col min="8464" max="8706" width="8.85546875" style="137"/>
    <col min="8707" max="8707" width="46.85546875" style="137" customWidth="1"/>
    <col min="8708" max="8708" width="9.85546875" style="137" customWidth="1"/>
    <col min="8709" max="8709" width="21" style="137" customWidth="1"/>
    <col min="8710" max="8710" width="17" style="137" customWidth="1"/>
    <col min="8711" max="8711" width="16" style="137" customWidth="1"/>
    <col min="8712" max="8712" width="16.85546875" style="137" customWidth="1"/>
    <col min="8713" max="8713" width="25.28515625" style="137" customWidth="1"/>
    <col min="8714" max="8714" width="16.42578125" style="137" customWidth="1"/>
    <col min="8715" max="8715" width="42.42578125" style="137" customWidth="1"/>
    <col min="8716" max="8716" width="19.85546875" style="137" customWidth="1"/>
    <col min="8717" max="8717" width="20.42578125" style="137" customWidth="1"/>
    <col min="8718" max="8718" width="25" style="137" customWidth="1"/>
    <col min="8719" max="8719" width="13" style="137" customWidth="1"/>
    <col min="8720" max="8962" width="8.85546875" style="137"/>
    <col min="8963" max="8963" width="46.85546875" style="137" customWidth="1"/>
    <col min="8964" max="8964" width="9.85546875" style="137" customWidth="1"/>
    <col min="8965" max="8965" width="21" style="137" customWidth="1"/>
    <col min="8966" max="8966" width="17" style="137" customWidth="1"/>
    <col min="8967" max="8967" width="16" style="137" customWidth="1"/>
    <col min="8968" max="8968" width="16.85546875" style="137" customWidth="1"/>
    <col min="8969" max="8969" width="25.28515625" style="137" customWidth="1"/>
    <col min="8970" max="8970" width="16.42578125" style="137" customWidth="1"/>
    <col min="8971" max="8971" width="42.42578125" style="137" customWidth="1"/>
    <col min="8972" max="8972" width="19.85546875" style="137" customWidth="1"/>
    <col min="8973" max="8973" width="20.42578125" style="137" customWidth="1"/>
    <col min="8974" max="8974" width="25" style="137" customWidth="1"/>
    <col min="8975" max="8975" width="13" style="137" customWidth="1"/>
    <col min="8976" max="9218" width="8.85546875" style="137"/>
    <col min="9219" max="9219" width="46.85546875" style="137" customWidth="1"/>
    <col min="9220" max="9220" width="9.85546875" style="137" customWidth="1"/>
    <col min="9221" max="9221" width="21" style="137" customWidth="1"/>
    <col min="9222" max="9222" width="17" style="137" customWidth="1"/>
    <col min="9223" max="9223" width="16" style="137" customWidth="1"/>
    <col min="9224" max="9224" width="16.85546875" style="137" customWidth="1"/>
    <col min="9225" max="9225" width="25.28515625" style="137" customWidth="1"/>
    <col min="9226" max="9226" width="16.42578125" style="137" customWidth="1"/>
    <col min="9227" max="9227" width="42.42578125" style="137" customWidth="1"/>
    <col min="9228" max="9228" width="19.85546875" style="137" customWidth="1"/>
    <col min="9229" max="9229" width="20.42578125" style="137" customWidth="1"/>
    <col min="9230" max="9230" width="25" style="137" customWidth="1"/>
    <col min="9231" max="9231" width="13" style="137" customWidth="1"/>
    <col min="9232" max="9474" width="8.85546875" style="137"/>
    <col min="9475" max="9475" width="46.85546875" style="137" customWidth="1"/>
    <col min="9476" max="9476" width="9.85546875" style="137" customWidth="1"/>
    <col min="9477" max="9477" width="21" style="137" customWidth="1"/>
    <col min="9478" max="9478" width="17" style="137" customWidth="1"/>
    <col min="9479" max="9479" width="16" style="137" customWidth="1"/>
    <col min="9480" max="9480" width="16.85546875" style="137" customWidth="1"/>
    <col min="9481" max="9481" width="25.28515625" style="137" customWidth="1"/>
    <col min="9482" max="9482" width="16.42578125" style="137" customWidth="1"/>
    <col min="9483" max="9483" width="42.42578125" style="137" customWidth="1"/>
    <col min="9484" max="9484" width="19.85546875" style="137" customWidth="1"/>
    <col min="9485" max="9485" width="20.42578125" style="137" customWidth="1"/>
    <col min="9486" max="9486" width="25" style="137" customWidth="1"/>
    <col min="9487" max="9487" width="13" style="137" customWidth="1"/>
    <col min="9488" max="9730" width="8.85546875" style="137"/>
    <col min="9731" max="9731" width="46.85546875" style="137" customWidth="1"/>
    <col min="9732" max="9732" width="9.85546875" style="137" customWidth="1"/>
    <col min="9733" max="9733" width="21" style="137" customWidth="1"/>
    <col min="9734" max="9734" width="17" style="137" customWidth="1"/>
    <col min="9735" max="9735" width="16" style="137" customWidth="1"/>
    <col min="9736" max="9736" width="16.85546875" style="137" customWidth="1"/>
    <col min="9737" max="9737" width="25.28515625" style="137" customWidth="1"/>
    <col min="9738" max="9738" width="16.42578125" style="137" customWidth="1"/>
    <col min="9739" max="9739" width="42.42578125" style="137" customWidth="1"/>
    <col min="9740" max="9740" width="19.85546875" style="137" customWidth="1"/>
    <col min="9741" max="9741" width="20.42578125" style="137" customWidth="1"/>
    <col min="9742" max="9742" width="25" style="137" customWidth="1"/>
    <col min="9743" max="9743" width="13" style="137" customWidth="1"/>
    <col min="9744" max="9986" width="8.85546875" style="137"/>
    <col min="9987" max="9987" width="46.85546875" style="137" customWidth="1"/>
    <col min="9988" max="9988" width="9.85546875" style="137" customWidth="1"/>
    <col min="9989" max="9989" width="21" style="137" customWidth="1"/>
    <col min="9990" max="9990" width="17" style="137" customWidth="1"/>
    <col min="9991" max="9991" width="16" style="137" customWidth="1"/>
    <col min="9992" max="9992" width="16.85546875" style="137" customWidth="1"/>
    <col min="9993" max="9993" width="25.28515625" style="137" customWidth="1"/>
    <col min="9994" max="9994" width="16.42578125" style="137" customWidth="1"/>
    <col min="9995" max="9995" width="42.42578125" style="137" customWidth="1"/>
    <col min="9996" max="9996" width="19.85546875" style="137" customWidth="1"/>
    <col min="9997" max="9997" width="20.42578125" style="137" customWidth="1"/>
    <col min="9998" max="9998" width="25" style="137" customWidth="1"/>
    <col min="9999" max="9999" width="13" style="137" customWidth="1"/>
    <col min="10000" max="10242" width="8.85546875" style="137"/>
    <col min="10243" max="10243" width="46.85546875" style="137" customWidth="1"/>
    <col min="10244" max="10244" width="9.85546875" style="137" customWidth="1"/>
    <col min="10245" max="10245" width="21" style="137" customWidth="1"/>
    <col min="10246" max="10246" width="17" style="137" customWidth="1"/>
    <col min="10247" max="10247" width="16" style="137" customWidth="1"/>
    <col min="10248" max="10248" width="16.85546875" style="137" customWidth="1"/>
    <col min="10249" max="10249" width="25.28515625" style="137" customWidth="1"/>
    <col min="10250" max="10250" width="16.42578125" style="137" customWidth="1"/>
    <col min="10251" max="10251" width="42.42578125" style="137" customWidth="1"/>
    <col min="10252" max="10252" width="19.85546875" style="137" customWidth="1"/>
    <col min="10253" max="10253" width="20.42578125" style="137" customWidth="1"/>
    <col min="10254" max="10254" width="25" style="137" customWidth="1"/>
    <col min="10255" max="10255" width="13" style="137" customWidth="1"/>
    <col min="10256" max="10498" width="8.85546875" style="137"/>
    <col min="10499" max="10499" width="46.85546875" style="137" customWidth="1"/>
    <col min="10500" max="10500" width="9.85546875" style="137" customWidth="1"/>
    <col min="10501" max="10501" width="21" style="137" customWidth="1"/>
    <col min="10502" max="10502" width="17" style="137" customWidth="1"/>
    <col min="10503" max="10503" width="16" style="137" customWidth="1"/>
    <col min="10504" max="10504" width="16.85546875" style="137" customWidth="1"/>
    <col min="10505" max="10505" width="25.28515625" style="137" customWidth="1"/>
    <col min="10506" max="10506" width="16.42578125" style="137" customWidth="1"/>
    <col min="10507" max="10507" width="42.42578125" style="137" customWidth="1"/>
    <col min="10508" max="10508" width="19.85546875" style="137" customWidth="1"/>
    <col min="10509" max="10509" width="20.42578125" style="137" customWidth="1"/>
    <col min="10510" max="10510" width="25" style="137" customWidth="1"/>
    <col min="10511" max="10511" width="13" style="137" customWidth="1"/>
    <col min="10512" max="10754" width="8.85546875" style="137"/>
    <col min="10755" max="10755" width="46.85546875" style="137" customWidth="1"/>
    <col min="10756" max="10756" width="9.85546875" style="137" customWidth="1"/>
    <col min="10757" max="10757" width="21" style="137" customWidth="1"/>
    <col min="10758" max="10758" width="17" style="137" customWidth="1"/>
    <col min="10759" max="10759" width="16" style="137" customWidth="1"/>
    <col min="10760" max="10760" width="16.85546875" style="137" customWidth="1"/>
    <col min="10761" max="10761" width="25.28515625" style="137" customWidth="1"/>
    <col min="10762" max="10762" width="16.42578125" style="137" customWidth="1"/>
    <col min="10763" max="10763" width="42.42578125" style="137" customWidth="1"/>
    <col min="10764" max="10764" width="19.85546875" style="137" customWidth="1"/>
    <col min="10765" max="10765" width="20.42578125" style="137" customWidth="1"/>
    <col min="10766" max="10766" width="25" style="137" customWidth="1"/>
    <col min="10767" max="10767" width="13" style="137" customWidth="1"/>
    <col min="10768" max="11010" width="8.85546875" style="137"/>
    <col min="11011" max="11011" width="46.85546875" style="137" customWidth="1"/>
    <col min="11012" max="11012" width="9.85546875" style="137" customWidth="1"/>
    <col min="11013" max="11013" width="21" style="137" customWidth="1"/>
    <col min="11014" max="11014" width="17" style="137" customWidth="1"/>
    <col min="11015" max="11015" width="16" style="137" customWidth="1"/>
    <col min="11016" max="11016" width="16.85546875" style="137" customWidth="1"/>
    <col min="11017" max="11017" width="25.28515625" style="137" customWidth="1"/>
    <col min="11018" max="11018" width="16.42578125" style="137" customWidth="1"/>
    <col min="11019" max="11019" width="42.42578125" style="137" customWidth="1"/>
    <col min="11020" max="11020" width="19.85546875" style="137" customWidth="1"/>
    <col min="11021" max="11021" width="20.42578125" style="137" customWidth="1"/>
    <col min="11022" max="11022" width="25" style="137" customWidth="1"/>
    <col min="11023" max="11023" width="13" style="137" customWidth="1"/>
    <col min="11024" max="11266" width="8.85546875" style="137"/>
    <col min="11267" max="11267" width="46.85546875" style="137" customWidth="1"/>
    <col min="11268" max="11268" width="9.85546875" style="137" customWidth="1"/>
    <col min="11269" max="11269" width="21" style="137" customWidth="1"/>
    <col min="11270" max="11270" width="17" style="137" customWidth="1"/>
    <col min="11271" max="11271" width="16" style="137" customWidth="1"/>
    <col min="11272" max="11272" width="16.85546875" style="137" customWidth="1"/>
    <col min="11273" max="11273" width="25.28515625" style="137" customWidth="1"/>
    <col min="11274" max="11274" width="16.42578125" style="137" customWidth="1"/>
    <col min="11275" max="11275" width="42.42578125" style="137" customWidth="1"/>
    <col min="11276" max="11276" width="19.85546875" style="137" customWidth="1"/>
    <col min="11277" max="11277" width="20.42578125" style="137" customWidth="1"/>
    <col min="11278" max="11278" width="25" style="137" customWidth="1"/>
    <col min="11279" max="11279" width="13" style="137" customWidth="1"/>
    <col min="11280" max="11522" width="8.85546875" style="137"/>
    <col min="11523" max="11523" width="46.85546875" style="137" customWidth="1"/>
    <col min="11524" max="11524" width="9.85546875" style="137" customWidth="1"/>
    <col min="11525" max="11525" width="21" style="137" customWidth="1"/>
    <col min="11526" max="11526" width="17" style="137" customWidth="1"/>
    <col min="11527" max="11527" width="16" style="137" customWidth="1"/>
    <col min="11528" max="11528" width="16.85546875" style="137" customWidth="1"/>
    <col min="11529" max="11529" width="25.28515625" style="137" customWidth="1"/>
    <col min="11530" max="11530" width="16.42578125" style="137" customWidth="1"/>
    <col min="11531" max="11531" width="42.42578125" style="137" customWidth="1"/>
    <col min="11532" max="11532" width="19.85546875" style="137" customWidth="1"/>
    <col min="11533" max="11533" width="20.42578125" style="137" customWidth="1"/>
    <col min="11534" max="11534" width="25" style="137" customWidth="1"/>
    <col min="11535" max="11535" width="13" style="137" customWidth="1"/>
    <col min="11536" max="11778" width="8.85546875" style="137"/>
    <col min="11779" max="11779" width="46.85546875" style="137" customWidth="1"/>
    <col min="11780" max="11780" width="9.85546875" style="137" customWidth="1"/>
    <col min="11781" max="11781" width="21" style="137" customWidth="1"/>
    <col min="11782" max="11782" width="17" style="137" customWidth="1"/>
    <col min="11783" max="11783" width="16" style="137" customWidth="1"/>
    <col min="11784" max="11784" width="16.85546875" style="137" customWidth="1"/>
    <col min="11785" max="11785" width="25.28515625" style="137" customWidth="1"/>
    <col min="11786" max="11786" width="16.42578125" style="137" customWidth="1"/>
    <col min="11787" max="11787" width="42.42578125" style="137" customWidth="1"/>
    <col min="11788" max="11788" width="19.85546875" style="137" customWidth="1"/>
    <col min="11789" max="11789" width="20.42578125" style="137" customWidth="1"/>
    <col min="11790" max="11790" width="25" style="137" customWidth="1"/>
    <col min="11791" max="11791" width="13" style="137" customWidth="1"/>
    <col min="11792" max="12034" width="8.85546875" style="137"/>
    <col min="12035" max="12035" width="46.85546875" style="137" customWidth="1"/>
    <col min="12036" max="12036" width="9.85546875" style="137" customWidth="1"/>
    <col min="12037" max="12037" width="21" style="137" customWidth="1"/>
    <col min="12038" max="12038" width="17" style="137" customWidth="1"/>
    <col min="12039" max="12039" width="16" style="137" customWidth="1"/>
    <col min="12040" max="12040" width="16.85546875" style="137" customWidth="1"/>
    <col min="12041" max="12041" width="25.28515625" style="137" customWidth="1"/>
    <col min="12042" max="12042" width="16.42578125" style="137" customWidth="1"/>
    <col min="12043" max="12043" width="42.42578125" style="137" customWidth="1"/>
    <col min="12044" max="12044" width="19.85546875" style="137" customWidth="1"/>
    <col min="12045" max="12045" width="20.42578125" style="137" customWidth="1"/>
    <col min="12046" max="12046" width="25" style="137" customWidth="1"/>
    <col min="12047" max="12047" width="13" style="137" customWidth="1"/>
    <col min="12048" max="12290" width="8.85546875" style="137"/>
    <col min="12291" max="12291" width="46.85546875" style="137" customWidth="1"/>
    <col min="12292" max="12292" width="9.85546875" style="137" customWidth="1"/>
    <col min="12293" max="12293" width="21" style="137" customWidth="1"/>
    <col min="12294" max="12294" width="17" style="137" customWidth="1"/>
    <col min="12295" max="12295" width="16" style="137" customWidth="1"/>
    <col min="12296" max="12296" width="16.85546875" style="137" customWidth="1"/>
    <col min="12297" max="12297" width="25.28515625" style="137" customWidth="1"/>
    <col min="12298" max="12298" width="16.42578125" style="137" customWidth="1"/>
    <col min="12299" max="12299" width="42.42578125" style="137" customWidth="1"/>
    <col min="12300" max="12300" width="19.85546875" style="137" customWidth="1"/>
    <col min="12301" max="12301" width="20.42578125" style="137" customWidth="1"/>
    <col min="12302" max="12302" width="25" style="137" customWidth="1"/>
    <col min="12303" max="12303" width="13" style="137" customWidth="1"/>
    <col min="12304" max="12546" width="8.85546875" style="137"/>
    <col min="12547" max="12547" width="46.85546875" style="137" customWidth="1"/>
    <col min="12548" max="12548" width="9.85546875" style="137" customWidth="1"/>
    <col min="12549" max="12549" width="21" style="137" customWidth="1"/>
    <col min="12550" max="12550" width="17" style="137" customWidth="1"/>
    <col min="12551" max="12551" width="16" style="137" customWidth="1"/>
    <col min="12552" max="12552" width="16.85546875" style="137" customWidth="1"/>
    <col min="12553" max="12553" width="25.28515625" style="137" customWidth="1"/>
    <col min="12554" max="12554" width="16.42578125" style="137" customWidth="1"/>
    <col min="12555" max="12555" width="42.42578125" style="137" customWidth="1"/>
    <col min="12556" max="12556" width="19.85546875" style="137" customWidth="1"/>
    <col min="12557" max="12557" width="20.42578125" style="137" customWidth="1"/>
    <col min="12558" max="12558" width="25" style="137" customWidth="1"/>
    <col min="12559" max="12559" width="13" style="137" customWidth="1"/>
    <col min="12560" max="12802" width="8.85546875" style="137"/>
    <col min="12803" max="12803" width="46.85546875" style="137" customWidth="1"/>
    <col min="12804" max="12804" width="9.85546875" style="137" customWidth="1"/>
    <col min="12805" max="12805" width="21" style="137" customWidth="1"/>
    <col min="12806" max="12806" width="17" style="137" customWidth="1"/>
    <col min="12807" max="12807" width="16" style="137" customWidth="1"/>
    <col min="12808" max="12808" width="16.85546875" style="137" customWidth="1"/>
    <col min="12809" max="12809" width="25.28515625" style="137" customWidth="1"/>
    <col min="12810" max="12810" width="16.42578125" style="137" customWidth="1"/>
    <col min="12811" max="12811" width="42.42578125" style="137" customWidth="1"/>
    <col min="12812" max="12812" width="19.85546875" style="137" customWidth="1"/>
    <col min="12813" max="12813" width="20.42578125" style="137" customWidth="1"/>
    <col min="12814" max="12814" width="25" style="137" customWidth="1"/>
    <col min="12815" max="12815" width="13" style="137" customWidth="1"/>
    <col min="12816" max="13058" width="8.85546875" style="137"/>
    <col min="13059" max="13059" width="46.85546875" style="137" customWidth="1"/>
    <col min="13060" max="13060" width="9.85546875" style="137" customWidth="1"/>
    <col min="13061" max="13061" width="21" style="137" customWidth="1"/>
    <col min="13062" max="13062" width="17" style="137" customWidth="1"/>
    <col min="13063" max="13063" width="16" style="137" customWidth="1"/>
    <col min="13064" max="13064" width="16.85546875" style="137" customWidth="1"/>
    <col min="13065" max="13065" width="25.28515625" style="137" customWidth="1"/>
    <col min="13066" max="13066" width="16.42578125" style="137" customWidth="1"/>
    <col min="13067" max="13067" width="42.42578125" style="137" customWidth="1"/>
    <col min="13068" max="13068" width="19.85546875" style="137" customWidth="1"/>
    <col min="13069" max="13069" width="20.42578125" style="137" customWidth="1"/>
    <col min="13070" max="13070" width="25" style="137" customWidth="1"/>
    <col min="13071" max="13071" width="13" style="137" customWidth="1"/>
    <col min="13072" max="13314" width="8.85546875" style="137"/>
    <col min="13315" max="13315" width="46.85546875" style="137" customWidth="1"/>
    <col min="13316" max="13316" width="9.85546875" style="137" customWidth="1"/>
    <col min="13317" max="13317" width="21" style="137" customWidth="1"/>
    <col min="13318" max="13318" width="17" style="137" customWidth="1"/>
    <col min="13319" max="13319" width="16" style="137" customWidth="1"/>
    <col min="13320" max="13320" width="16.85546875" style="137" customWidth="1"/>
    <col min="13321" max="13321" width="25.28515625" style="137" customWidth="1"/>
    <col min="13322" max="13322" width="16.42578125" style="137" customWidth="1"/>
    <col min="13323" max="13323" width="42.42578125" style="137" customWidth="1"/>
    <col min="13324" max="13324" width="19.85546875" style="137" customWidth="1"/>
    <col min="13325" max="13325" width="20.42578125" style="137" customWidth="1"/>
    <col min="13326" max="13326" width="25" style="137" customWidth="1"/>
    <col min="13327" max="13327" width="13" style="137" customWidth="1"/>
    <col min="13328" max="13570" width="8.85546875" style="137"/>
    <col min="13571" max="13571" width="46.85546875" style="137" customWidth="1"/>
    <col min="13572" max="13572" width="9.85546875" style="137" customWidth="1"/>
    <col min="13573" max="13573" width="21" style="137" customWidth="1"/>
    <col min="13574" max="13574" width="17" style="137" customWidth="1"/>
    <col min="13575" max="13575" width="16" style="137" customWidth="1"/>
    <col min="13576" max="13576" width="16.85546875" style="137" customWidth="1"/>
    <col min="13577" max="13577" width="25.28515625" style="137" customWidth="1"/>
    <col min="13578" max="13578" width="16.42578125" style="137" customWidth="1"/>
    <col min="13579" max="13579" width="42.42578125" style="137" customWidth="1"/>
    <col min="13580" max="13580" width="19.85546875" style="137" customWidth="1"/>
    <col min="13581" max="13581" width="20.42578125" style="137" customWidth="1"/>
    <col min="13582" max="13582" width="25" style="137" customWidth="1"/>
    <col min="13583" max="13583" width="13" style="137" customWidth="1"/>
    <col min="13584" max="13826" width="8.85546875" style="137"/>
    <col min="13827" max="13827" width="46.85546875" style="137" customWidth="1"/>
    <col min="13828" max="13828" width="9.85546875" style="137" customWidth="1"/>
    <col min="13829" max="13829" width="21" style="137" customWidth="1"/>
    <col min="13830" max="13830" width="17" style="137" customWidth="1"/>
    <col min="13831" max="13831" width="16" style="137" customWidth="1"/>
    <col min="13832" max="13832" width="16.85546875" style="137" customWidth="1"/>
    <col min="13833" max="13833" width="25.28515625" style="137" customWidth="1"/>
    <col min="13834" max="13834" width="16.42578125" style="137" customWidth="1"/>
    <col min="13835" max="13835" width="42.42578125" style="137" customWidth="1"/>
    <col min="13836" max="13836" width="19.85546875" style="137" customWidth="1"/>
    <col min="13837" max="13837" width="20.42578125" style="137" customWidth="1"/>
    <col min="13838" max="13838" width="25" style="137" customWidth="1"/>
    <col min="13839" max="13839" width="13" style="137" customWidth="1"/>
    <col min="13840" max="14082" width="8.85546875" style="137"/>
    <col min="14083" max="14083" width="46.85546875" style="137" customWidth="1"/>
    <col min="14084" max="14084" width="9.85546875" style="137" customWidth="1"/>
    <col min="14085" max="14085" width="21" style="137" customWidth="1"/>
    <col min="14086" max="14086" width="17" style="137" customWidth="1"/>
    <col min="14087" max="14087" width="16" style="137" customWidth="1"/>
    <col min="14088" max="14088" width="16.85546875" style="137" customWidth="1"/>
    <col min="14089" max="14089" width="25.28515625" style="137" customWidth="1"/>
    <col min="14090" max="14090" width="16.42578125" style="137" customWidth="1"/>
    <col min="14091" max="14091" width="42.42578125" style="137" customWidth="1"/>
    <col min="14092" max="14092" width="19.85546875" style="137" customWidth="1"/>
    <col min="14093" max="14093" width="20.42578125" style="137" customWidth="1"/>
    <col min="14094" max="14094" width="25" style="137" customWidth="1"/>
    <col min="14095" max="14095" width="13" style="137" customWidth="1"/>
    <col min="14096" max="14338" width="8.85546875" style="137"/>
    <col min="14339" max="14339" width="46.85546875" style="137" customWidth="1"/>
    <col min="14340" max="14340" width="9.85546875" style="137" customWidth="1"/>
    <col min="14341" max="14341" width="21" style="137" customWidth="1"/>
    <col min="14342" max="14342" width="17" style="137" customWidth="1"/>
    <col min="14343" max="14343" width="16" style="137" customWidth="1"/>
    <col min="14344" max="14344" width="16.85546875" style="137" customWidth="1"/>
    <col min="14345" max="14345" width="25.28515625" style="137" customWidth="1"/>
    <col min="14346" max="14346" width="16.42578125" style="137" customWidth="1"/>
    <col min="14347" max="14347" width="42.42578125" style="137" customWidth="1"/>
    <col min="14348" max="14348" width="19.85546875" style="137" customWidth="1"/>
    <col min="14349" max="14349" width="20.42578125" style="137" customWidth="1"/>
    <col min="14350" max="14350" width="25" style="137" customWidth="1"/>
    <col min="14351" max="14351" width="13" style="137" customWidth="1"/>
    <col min="14352" max="14594" width="8.85546875" style="137"/>
    <col min="14595" max="14595" width="46.85546875" style="137" customWidth="1"/>
    <col min="14596" max="14596" width="9.85546875" style="137" customWidth="1"/>
    <col min="14597" max="14597" width="21" style="137" customWidth="1"/>
    <col min="14598" max="14598" width="17" style="137" customWidth="1"/>
    <col min="14599" max="14599" width="16" style="137" customWidth="1"/>
    <col min="14600" max="14600" width="16.85546875" style="137" customWidth="1"/>
    <col min="14601" max="14601" width="25.28515625" style="137" customWidth="1"/>
    <col min="14602" max="14602" width="16.42578125" style="137" customWidth="1"/>
    <col min="14603" max="14603" width="42.42578125" style="137" customWidth="1"/>
    <col min="14604" max="14604" width="19.85546875" style="137" customWidth="1"/>
    <col min="14605" max="14605" width="20.42578125" style="137" customWidth="1"/>
    <col min="14606" max="14606" width="25" style="137" customWidth="1"/>
    <col min="14607" max="14607" width="13" style="137" customWidth="1"/>
    <col min="14608" max="14850" width="8.85546875" style="137"/>
    <col min="14851" max="14851" width="46.85546875" style="137" customWidth="1"/>
    <col min="14852" max="14852" width="9.85546875" style="137" customWidth="1"/>
    <col min="14853" max="14853" width="21" style="137" customWidth="1"/>
    <col min="14854" max="14854" width="17" style="137" customWidth="1"/>
    <col min="14855" max="14855" width="16" style="137" customWidth="1"/>
    <col min="14856" max="14856" width="16.85546875" style="137" customWidth="1"/>
    <col min="14857" max="14857" width="25.28515625" style="137" customWidth="1"/>
    <col min="14858" max="14858" width="16.42578125" style="137" customWidth="1"/>
    <col min="14859" max="14859" width="42.42578125" style="137" customWidth="1"/>
    <col min="14860" max="14860" width="19.85546875" style="137" customWidth="1"/>
    <col min="14861" max="14861" width="20.42578125" style="137" customWidth="1"/>
    <col min="14862" max="14862" width="25" style="137" customWidth="1"/>
    <col min="14863" max="14863" width="13" style="137" customWidth="1"/>
    <col min="14864" max="15106" width="8.85546875" style="137"/>
    <col min="15107" max="15107" width="46.85546875" style="137" customWidth="1"/>
    <col min="15108" max="15108" width="9.85546875" style="137" customWidth="1"/>
    <col min="15109" max="15109" width="21" style="137" customWidth="1"/>
    <col min="15110" max="15110" width="17" style="137" customWidth="1"/>
    <col min="15111" max="15111" width="16" style="137" customWidth="1"/>
    <col min="15112" max="15112" width="16.85546875" style="137" customWidth="1"/>
    <col min="15113" max="15113" width="25.28515625" style="137" customWidth="1"/>
    <col min="15114" max="15114" width="16.42578125" style="137" customWidth="1"/>
    <col min="15115" max="15115" width="42.42578125" style="137" customWidth="1"/>
    <col min="15116" max="15116" width="19.85546875" style="137" customWidth="1"/>
    <col min="15117" max="15117" width="20.42578125" style="137" customWidth="1"/>
    <col min="15118" max="15118" width="25" style="137" customWidth="1"/>
    <col min="15119" max="15119" width="13" style="137" customWidth="1"/>
    <col min="15120" max="15362" width="8.85546875" style="137"/>
    <col min="15363" max="15363" width="46.85546875" style="137" customWidth="1"/>
    <col min="15364" max="15364" width="9.85546875" style="137" customWidth="1"/>
    <col min="15365" max="15365" width="21" style="137" customWidth="1"/>
    <col min="15366" max="15366" width="17" style="137" customWidth="1"/>
    <col min="15367" max="15367" width="16" style="137" customWidth="1"/>
    <col min="15368" max="15368" width="16.85546875" style="137" customWidth="1"/>
    <col min="15369" max="15369" width="25.28515625" style="137" customWidth="1"/>
    <col min="15370" max="15370" width="16.42578125" style="137" customWidth="1"/>
    <col min="15371" max="15371" width="42.42578125" style="137" customWidth="1"/>
    <col min="15372" max="15372" width="19.85546875" style="137" customWidth="1"/>
    <col min="15373" max="15373" width="20.42578125" style="137" customWidth="1"/>
    <col min="15374" max="15374" width="25" style="137" customWidth="1"/>
    <col min="15375" max="15375" width="13" style="137" customWidth="1"/>
    <col min="15376" max="15618" width="8.85546875" style="137"/>
    <col min="15619" max="15619" width="46.85546875" style="137" customWidth="1"/>
    <col min="15620" max="15620" width="9.85546875" style="137" customWidth="1"/>
    <col min="15621" max="15621" width="21" style="137" customWidth="1"/>
    <col min="15622" max="15622" width="17" style="137" customWidth="1"/>
    <col min="15623" max="15623" width="16" style="137" customWidth="1"/>
    <col min="15624" max="15624" width="16.85546875" style="137" customWidth="1"/>
    <col min="15625" max="15625" width="25.28515625" style="137" customWidth="1"/>
    <col min="15626" max="15626" width="16.42578125" style="137" customWidth="1"/>
    <col min="15627" max="15627" width="42.42578125" style="137" customWidth="1"/>
    <col min="15628" max="15628" width="19.85546875" style="137" customWidth="1"/>
    <col min="15629" max="15629" width="20.42578125" style="137" customWidth="1"/>
    <col min="15630" max="15630" width="25" style="137" customWidth="1"/>
    <col min="15631" max="15631" width="13" style="137" customWidth="1"/>
    <col min="15632" max="15874" width="8.85546875" style="137"/>
    <col min="15875" max="15875" width="46.85546875" style="137" customWidth="1"/>
    <col min="15876" max="15876" width="9.85546875" style="137" customWidth="1"/>
    <col min="15877" max="15877" width="21" style="137" customWidth="1"/>
    <col min="15878" max="15878" width="17" style="137" customWidth="1"/>
    <col min="15879" max="15879" width="16" style="137" customWidth="1"/>
    <col min="15880" max="15880" width="16.85546875" style="137" customWidth="1"/>
    <col min="15881" max="15881" width="25.28515625" style="137" customWidth="1"/>
    <col min="15882" max="15882" width="16.42578125" style="137" customWidth="1"/>
    <col min="15883" max="15883" width="42.42578125" style="137" customWidth="1"/>
    <col min="15884" max="15884" width="19.85546875" style="137" customWidth="1"/>
    <col min="15885" max="15885" width="20.42578125" style="137" customWidth="1"/>
    <col min="15886" max="15886" width="25" style="137" customWidth="1"/>
    <col min="15887" max="15887" width="13" style="137" customWidth="1"/>
    <col min="15888" max="16130" width="8.85546875" style="137"/>
    <col min="16131" max="16131" width="46.85546875" style="137" customWidth="1"/>
    <col min="16132" max="16132" width="9.85546875" style="137" customWidth="1"/>
    <col min="16133" max="16133" width="21" style="137" customWidth="1"/>
    <col min="16134" max="16134" width="17" style="137" customWidth="1"/>
    <col min="16135" max="16135" width="16" style="137" customWidth="1"/>
    <col min="16136" max="16136" width="16.85546875" style="137" customWidth="1"/>
    <col min="16137" max="16137" width="25.28515625" style="137" customWidth="1"/>
    <col min="16138" max="16138" width="16.42578125" style="137" customWidth="1"/>
    <col min="16139" max="16139" width="42.42578125" style="137" customWidth="1"/>
    <col min="16140" max="16140" width="19.85546875" style="137" customWidth="1"/>
    <col min="16141" max="16141" width="20.42578125" style="137" customWidth="1"/>
    <col min="16142" max="16142" width="25" style="137" customWidth="1"/>
    <col min="16143" max="16143" width="13" style="137" customWidth="1"/>
    <col min="16144" max="16384" width="8.85546875" style="137"/>
  </cols>
  <sheetData>
    <row r="1" spans="1:258" s="221" customFormat="1" ht="27" customHeight="1">
      <c r="A1" s="134" t="s">
        <v>160</v>
      </c>
      <c r="B1" s="313" t="s">
        <v>147</v>
      </c>
      <c r="C1" s="313"/>
      <c r="D1" s="313"/>
      <c r="E1" s="313"/>
      <c r="F1" s="313"/>
      <c r="G1" s="313"/>
      <c r="H1" s="220" t="s">
        <v>139</v>
      </c>
      <c r="I1" s="220" t="s">
        <v>144</v>
      </c>
      <c r="J1" s="220"/>
      <c r="K1" s="220"/>
      <c r="L1" s="220"/>
    </row>
    <row r="2" spans="1:258" s="135" customFormat="1" ht="17.25" customHeight="1" thickBo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row>
    <row r="3" spans="1:258" s="135" customFormat="1" ht="15">
      <c r="A3" s="261" t="s">
        <v>149</v>
      </c>
      <c r="B3" s="262"/>
      <c r="C3" s="263"/>
      <c r="D3" s="264"/>
      <c r="E3" s="264"/>
      <c r="F3" s="264"/>
      <c r="G3" s="264"/>
      <c r="H3" s="264"/>
      <c r="I3" s="265"/>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row>
    <row r="4" spans="1:258" s="267" customFormat="1" ht="103.5" customHeight="1">
      <c r="A4" s="323" t="s">
        <v>161</v>
      </c>
      <c r="B4" s="324"/>
      <c r="C4" s="324"/>
      <c r="D4" s="324"/>
      <c r="E4" s="324"/>
      <c r="F4" s="324"/>
      <c r="G4" s="324"/>
      <c r="H4" s="324"/>
      <c r="I4" s="325"/>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c r="IV4" s="266"/>
      <c r="IW4" s="266"/>
      <c r="IX4" s="266"/>
    </row>
    <row r="5" spans="1:258" s="135" customFormat="1" ht="45" customHeight="1" thickBot="1">
      <c r="A5" s="326" t="s">
        <v>151</v>
      </c>
      <c r="B5" s="327"/>
      <c r="C5" s="327"/>
      <c r="D5" s="327"/>
      <c r="E5" s="327"/>
      <c r="F5" s="327"/>
      <c r="G5" s="327"/>
      <c r="H5" s="327"/>
      <c r="I5" s="328"/>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2"/>
      <c r="IU5" s="122"/>
      <c r="IV5" s="122"/>
      <c r="IW5" s="122"/>
      <c r="IX5" s="122"/>
    </row>
    <row r="6" spans="1:258" ht="17.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row>
    <row r="7" spans="1:258" s="129" customFormat="1" ht="34.5" customHeight="1">
      <c r="A7" s="128" t="s">
        <v>0</v>
      </c>
      <c r="B7" s="130" t="s">
        <v>26</v>
      </c>
      <c r="C7" s="131" t="s">
        <v>1</v>
      </c>
      <c r="D7" s="131" t="s">
        <v>110</v>
      </c>
      <c r="E7" s="132" t="s">
        <v>2</v>
      </c>
      <c r="F7" s="133" t="s">
        <v>111</v>
      </c>
      <c r="G7" s="133" t="s">
        <v>120</v>
      </c>
      <c r="H7" s="133" t="s">
        <v>123</v>
      </c>
      <c r="I7" s="131" t="s">
        <v>3</v>
      </c>
      <c r="J7" s="122"/>
      <c r="K7" s="122"/>
      <c r="L7" s="122"/>
    </row>
    <row r="8" spans="1:258" s="129" customFormat="1" ht="17.25" customHeight="1">
      <c r="A8" s="128" t="s">
        <v>113</v>
      </c>
      <c r="B8" s="124"/>
      <c r="C8" s="124"/>
      <c r="D8" s="124"/>
      <c r="E8" s="124"/>
      <c r="F8" s="124"/>
      <c r="G8" s="124"/>
      <c r="H8" s="124"/>
      <c r="I8" s="124"/>
      <c r="J8" s="122"/>
      <c r="K8" s="122"/>
      <c r="L8" s="122"/>
    </row>
    <row r="9" spans="1:258" s="138" customFormat="1" ht="25.5" customHeight="1">
      <c r="A9" s="165" t="s">
        <v>162</v>
      </c>
      <c r="B9" s="167">
        <v>1</v>
      </c>
      <c r="C9" s="191">
        <v>0</v>
      </c>
      <c r="D9" s="191">
        <v>0</v>
      </c>
      <c r="E9" s="268">
        <f>B9*C9</f>
        <v>0</v>
      </c>
      <c r="F9" s="269">
        <f>B9*D9</f>
        <v>0</v>
      </c>
      <c r="G9" s="270"/>
      <c r="H9" s="270"/>
      <c r="I9" s="271"/>
      <c r="J9" s="136"/>
      <c r="K9" s="136"/>
      <c r="L9" s="136"/>
    </row>
    <row r="10" spans="1:258" s="138" customFormat="1" ht="17.25" customHeight="1">
      <c r="A10" s="165" t="s">
        <v>4</v>
      </c>
      <c r="B10" s="167">
        <v>50</v>
      </c>
      <c r="C10" s="191">
        <v>0</v>
      </c>
      <c r="D10" s="191">
        <v>0</v>
      </c>
      <c r="E10" s="268">
        <f>B10*C10</f>
        <v>0</v>
      </c>
      <c r="F10" s="269">
        <f>B10*D10</f>
        <v>0</v>
      </c>
      <c r="G10" s="270"/>
      <c r="H10" s="270"/>
      <c r="I10" s="271"/>
      <c r="J10" s="136"/>
      <c r="K10" s="136"/>
      <c r="L10" s="136"/>
    </row>
    <row r="11" spans="1:258" s="138" customFormat="1" ht="17.25" customHeight="1">
      <c r="A11" s="165"/>
      <c r="B11" s="167"/>
      <c r="C11" s="271"/>
      <c r="D11" s="271"/>
      <c r="E11" s="268"/>
      <c r="F11" s="269"/>
      <c r="G11" s="270"/>
      <c r="H11" s="270"/>
      <c r="I11" s="271"/>
      <c r="J11" s="136"/>
      <c r="K11" s="136"/>
      <c r="L11" s="136"/>
    </row>
    <row r="12" spans="1:258" s="138" customFormat="1" ht="24.75" customHeight="1">
      <c r="A12" s="165" t="s">
        <v>163</v>
      </c>
      <c r="B12" s="167">
        <v>1</v>
      </c>
      <c r="C12" s="191">
        <v>0</v>
      </c>
      <c r="D12" s="191">
        <v>0</v>
      </c>
      <c r="E12" s="268">
        <f>B12*C12</f>
        <v>0</v>
      </c>
      <c r="F12" s="269">
        <f t="shared" ref="F12:F17" si="0">B12*D12</f>
        <v>0</v>
      </c>
      <c r="G12" s="272"/>
      <c r="H12" s="272"/>
      <c r="I12" s="271"/>
      <c r="J12" s="136"/>
      <c r="K12" s="136"/>
      <c r="L12" s="136"/>
    </row>
    <row r="13" spans="1:258" s="138" customFormat="1" ht="17.25" customHeight="1">
      <c r="A13" s="165" t="s">
        <v>4</v>
      </c>
      <c r="B13" s="167">
        <v>50</v>
      </c>
      <c r="C13" s="191">
        <v>0</v>
      </c>
      <c r="D13" s="191">
        <v>0</v>
      </c>
      <c r="E13" s="268">
        <f>B13*C13</f>
        <v>0</v>
      </c>
      <c r="F13" s="269">
        <f t="shared" si="0"/>
        <v>0</v>
      </c>
      <c r="G13" s="270"/>
      <c r="H13" s="270"/>
      <c r="I13" s="271"/>
      <c r="J13" s="136"/>
      <c r="K13" s="136"/>
      <c r="L13" s="136"/>
    </row>
    <row r="14" spans="1:258" s="138" customFormat="1" ht="17.25" customHeight="1">
      <c r="A14" s="139"/>
      <c r="B14" s="273"/>
      <c r="C14" s="191">
        <v>0</v>
      </c>
      <c r="D14" s="191">
        <v>0</v>
      </c>
      <c r="E14" s="268">
        <f t="shared" ref="E14:E17" si="1">B14*C14</f>
        <v>0</v>
      </c>
      <c r="F14" s="269">
        <f t="shared" si="0"/>
        <v>0</v>
      </c>
      <c r="G14" s="272"/>
      <c r="H14" s="272"/>
      <c r="I14" s="271"/>
      <c r="J14" s="136"/>
      <c r="K14" s="136"/>
      <c r="L14" s="136"/>
    </row>
    <row r="15" spans="1:258" s="138" customFormat="1" ht="17.25" customHeight="1">
      <c r="A15" s="139"/>
      <c r="B15" s="273"/>
      <c r="C15" s="191">
        <v>0</v>
      </c>
      <c r="D15" s="191">
        <v>0</v>
      </c>
      <c r="E15" s="268">
        <f t="shared" si="1"/>
        <v>0</v>
      </c>
      <c r="F15" s="269">
        <f t="shared" si="0"/>
        <v>0</v>
      </c>
      <c r="G15" s="272"/>
      <c r="H15" s="272"/>
      <c r="I15" s="271"/>
      <c r="J15" s="136"/>
      <c r="K15" s="136"/>
      <c r="L15" s="136"/>
    </row>
    <row r="16" spans="1:258" s="138" customFormat="1" ht="17.25" customHeight="1">
      <c r="A16" s="139"/>
      <c r="B16" s="273"/>
      <c r="C16" s="191">
        <v>0</v>
      </c>
      <c r="D16" s="191">
        <v>0</v>
      </c>
      <c r="E16" s="268">
        <f t="shared" si="1"/>
        <v>0</v>
      </c>
      <c r="F16" s="269">
        <f t="shared" si="0"/>
        <v>0</v>
      </c>
      <c r="G16" s="272"/>
      <c r="H16" s="272"/>
      <c r="I16" s="271"/>
      <c r="J16" s="136"/>
      <c r="K16" s="136"/>
      <c r="L16" s="136"/>
    </row>
    <row r="17" spans="1:12" s="138" customFormat="1" ht="17.25" customHeight="1">
      <c r="A17" s="139"/>
      <c r="B17" s="273"/>
      <c r="C17" s="191">
        <v>0</v>
      </c>
      <c r="D17" s="191">
        <v>0</v>
      </c>
      <c r="E17" s="268">
        <f t="shared" si="1"/>
        <v>0</v>
      </c>
      <c r="F17" s="269">
        <f t="shared" si="0"/>
        <v>0</v>
      </c>
      <c r="G17" s="272"/>
      <c r="H17" s="272"/>
      <c r="I17" s="271"/>
      <c r="J17" s="136"/>
      <c r="K17" s="136"/>
      <c r="L17" s="136"/>
    </row>
    <row r="18" spans="1:12" s="138" customFormat="1" ht="17.25" customHeight="1">
      <c r="A18" s="165" t="s">
        <v>118</v>
      </c>
      <c r="B18" s="167"/>
      <c r="C18" s="167"/>
      <c r="D18" s="167"/>
      <c r="E18" s="274">
        <f>SUM(E9:E17)</f>
        <v>0</v>
      </c>
      <c r="F18" s="274">
        <f>SUM(F9:F17)</f>
        <v>0</v>
      </c>
      <c r="G18" s="275"/>
      <c r="H18" s="275"/>
      <c r="I18" s="167"/>
      <c r="J18" s="136"/>
      <c r="K18" s="136"/>
      <c r="L18" s="136"/>
    </row>
    <row r="19" spans="1:12" s="129" customFormat="1" ht="17.25" customHeight="1">
      <c r="A19" s="276" t="s">
        <v>127</v>
      </c>
      <c r="B19" s="277"/>
      <c r="C19" s="277"/>
      <c r="D19" s="277"/>
      <c r="E19" s="278"/>
      <c r="F19" s="277"/>
      <c r="G19" s="279">
        <f>F18*24+E18</f>
        <v>0</v>
      </c>
      <c r="H19" s="279">
        <f>F18*48+E18</f>
        <v>0</v>
      </c>
      <c r="I19" s="277"/>
      <c r="J19" s="134"/>
      <c r="K19" s="134"/>
      <c r="L19" s="134"/>
    </row>
    <row r="20" spans="1:12" s="121" customFormat="1" ht="17.25" customHeight="1">
      <c r="A20" s="118" t="s">
        <v>114</v>
      </c>
      <c r="B20" s="119"/>
      <c r="C20" s="119"/>
      <c r="D20" s="119"/>
      <c r="E20" s="127"/>
      <c r="F20" s="119"/>
      <c r="G20" s="119"/>
      <c r="H20" s="119"/>
      <c r="I20" s="119"/>
      <c r="J20" s="122"/>
      <c r="K20" s="122"/>
      <c r="L20" s="122"/>
    </row>
    <row r="21" spans="1:12" s="138" customFormat="1" ht="17.25" customHeight="1">
      <c r="A21" s="165" t="s">
        <v>116</v>
      </c>
      <c r="B21" s="167">
        <v>1</v>
      </c>
      <c r="C21" s="191">
        <v>0</v>
      </c>
      <c r="D21" s="191">
        <v>0</v>
      </c>
      <c r="E21" s="268">
        <f t="shared" ref="E21:E31" si="2">B21*C21</f>
        <v>0</v>
      </c>
      <c r="F21" s="269">
        <f t="shared" ref="F21:F31" si="3">B21*D21</f>
        <v>0</v>
      </c>
      <c r="G21" s="270"/>
      <c r="H21" s="270"/>
      <c r="I21" s="271"/>
      <c r="J21" s="136"/>
      <c r="K21" s="136"/>
      <c r="L21" s="136"/>
    </row>
    <row r="22" spans="1:12" s="138" customFormat="1" ht="17.25" customHeight="1">
      <c r="A22" s="165" t="s">
        <v>117</v>
      </c>
      <c r="B22" s="167">
        <v>1</v>
      </c>
      <c r="C22" s="191">
        <v>0</v>
      </c>
      <c r="D22" s="191">
        <v>0</v>
      </c>
      <c r="E22" s="268">
        <f t="shared" si="2"/>
        <v>0</v>
      </c>
      <c r="F22" s="269">
        <f t="shared" si="3"/>
        <v>0</v>
      </c>
      <c r="G22" s="270"/>
      <c r="H22" s="270"/>
      <c r="I22" s="271"/>
      <c r="J22" s="136"/>
      <c r="K22" s="136"/>
      <c r="L22" s="136"/>
    </row>
    <row r="23" spans="1:12" s="138" customFormat="1" ht="17.25" customHeight="1">
      <c r="A23" s="165" t="s">
        <v>5</v>
      </c>
      <c r="B23" s="167">
        <v>1</v>
      </c>
      <c r="C23" s="191">
        <v>0</v>
      </c>
      <c r="D23" s="191">
        <v>0</v>
      </c>
      <c r="E23" s="268">
        <f t="shared" si="2"/>
        <v>0</v>
      </c>
      <c r="F23" s="269">
        <f t="shared" si="3"/>
        <v>0</v>
      </c>
      <c r="G23" s="270"/>
      <c r="H23" s="270"/>
      <c r="I23" s="271"/>
      <c r="J23" s="136"/>
      <c r="K23" s="136"/>
      <c r="L23" s="136"/>
    </row>
    <row r="24" spans="1:12" s="138" customFormat="1" ht="17.25" customHeight="1">
      <c r="A24" s="165" t="s">
        <v>6</v>
      </c>
      <c r="B24" s="167">
        <v>9</v>
      </c>
      <c r="C24" s="191">
        <v>0</v>
      </c>
      <c r="D24" s="191">
        <v>0</v>
      </c>
      <c r="E24" s="268">
        <f t="shared" si="2"/>
        <v>0</v>
      </c>
      <c r="F24" s="269">
        <f t="shared" si="3"/>
        <v>0</v>
      </c>
      <c r="G24" s="270"/>
      <c r="H24" s="270"/>
      <c r="I24" s="271"/>
      <c r="J24" s="136"/>
      <c r="K24" s="136"/>
      <c r="L24" s="136"/>
    </row>
    <row r="25" spans="1:12" s="138" customFormat="1" ht="17.25" customHeight="1">
      <c r="A25" s="165" t="s">
        <v>7</v>
      </c>
      <c r="B25" s="167">
        <v>0</v>
      </c>
      <c r="C25" s="191">
        <v>0</v>
      </c>
      <c r="D25" s="191">
        <v>0</v>
      </c>
      <c r="E25" s="268">
        <f t="shared" si="2"/>
        <v>0</v>
      </c>
      <c r="F25" s="269">
        <f t="shared" si="3"/>
        <v>0</v>
      </c>
      <c r="G25" s="270"/>
      <c r="H25" s="270"/>
      <c r="I25" s="271"/>
      <c r="J25" s="136"/>
      <c r="K25" s="136"/>
      <c r="L25" s="136"/>
    </row>
    <row r="26" spans="1:12" s="138" customFormat="1" ht="17.25" customHeight="1">
      <c r="A26" s="165" t="s">
        <v>8</v>
      </c>
      <c r="B26" s="167">
        <v>0</v>
      </c>
      <c r="C26" s="191">
        <v>0</v>
      </c>
      <c r="D26" s="191">
        <v>0</v>
      </c>
      <c r="E26" s="268">
        <f t="shared" si="2"/>
        <v>0</v>
      </c>
      <c r="F26" s="269">
        <f>B26*D26</f>
        <v>0</v>
      </c>
      <c r="G26" s="270"/>
      <c r="H26" s="270"/>
      <c r="I26" s="271"/>
      <c r="J26" s="136"/>
      <c r="K26" s="136"/>
      <c r="L26" s="136"/>
    </row>
    <row r="27" spans="1:12" s="138" customFormat="1" ht="17.25" customHeight="1">
      <c r="A27" s="165" t="s">
        <v>9</v>
      </c>
      <c r="B27" s="167">
        <v>1</v>
      </c>
      <c r="C27" s="191">
        <v>0</v>
      </c>
      <c r="D27" s="191">
        <v>0</v>
      </c>
      <c r="E27" s="268">
        <f t="shared" si="2"/>
        <v>0</v>
      </c>
      <c r="F27" s="269">
        <f t="shared" si="3"/>
        <v>0</v>
      </c>
      <c r="G27" s="270"/>
      <c r="H27" s="270"/>
      <c r="I27" s="271"/>
      <c r="J27" s="136"/>
      <c r="K27" s="136"/>
      <c r="L27" s="136"/>
    </row>
    <row r="28" spans="1:12" s="138" customFormat="1" ht="17.25" customHeight="1">
      <c r="A28" s="165" t="s">
        <v>10</v>
      </c>
      <c r="B28" s="167">
        <v>8</v>
      </c>
      <c r="C28" s="191">
        <v>0</v>
      </c>
      <c r="D28" s="191">
        <v>0</v>
      </c>
      <c r="E28" s="268">
        <f t="shared" si="2"/>
        <v>0</v>
      </c>
      <c r="F28" s="269">
        <f t="shared" si="3"/>
        <v>0</v>
      </c>
      <c r="G28" s="270"/>
      <c r="H28" s="270"/>
      <c r="I28" s="271"/>
      <c r="J28" s="136"/>
      <c r="K28" s="136"/>
      <c r="L28" s="136"/>
    </row>
    <row r="29" spans="1:12" s="138" customFormat="1" ht="17.25" customHeight="1">
      <c r="A29" s="165" t="s">
        <v>11</v>
      </c>
      <c r="B29" s="167">
        <v>0</v>
      </c>
      <c r="C29" s="191">
        <v>0</v>
      </c>
      <c r="D29" s="191">
        <v>0</v>
      </c>
      <c r="E29" s="268">
        <f t="shared" si="2"/>
        <v>0</v>
      </c>
      <c r="F29" s="269">
        <f t="shared" si="3"/>
        <v>0</v>
      </c>
      <c r="G29" s="270"/>
      <c r="H29" s="270"/>
      <c r="I29" s="271"/>
      <c r="J29" s="136"/>
      <c r="K29" s="136"/>
      <c r="L29" s="136"/>
    </row>
    <row r="30" spans="1:12" s="138" customFormat="1" ht="17.25" customHeight="1">
      <c r="A30" s="165" t="s">
        <v>12</v>
      </c>
      <c r="B30" s="167">
        <v>0</v>
      </c>
      <c r="C30" s="191">
        <v>0</v>
      </c>
      <c r="D30" s="191">
        <v>0</v>
      </c>
      <c r="E30" s="268">
        <f t="shared" si="2"/>
        <v>0</v>
      </c>
      <c r="F30" s="269">
        <f t="shared" si="3"/>
        <v>0</v>
      </c>
      <c r="G30" s="270"/>
      <c r="H30" s="270"/>
      <c r="I30" s="271"/>
      <c r="J30" s="136"/>
      <c r="K30" s="136"/>
      <c r="L30" s="136"/>
    </row>
    <row r="31" spans="1:12" s="138" customFormat="1" ht="27.75" customHeight="1">
      <c r="A31" s="165" t="s">
        <v>115</v>
      </c>
      <c r="B31" s="167">
        <v>1</v>
      </c>
      <c r="C31" s="191">
        <v>0</v>
      </c>
      <c r="D31" s="191">
        <v>0</v>
      </c>
      <c r="E31" s="268">
        <f t="shared" si="2"/>
        <v>0</v>
      </c>
      <c r="F31" s="269">
        <f t="shared" si="3"/>
        <v>0</v>
      </c>
      <c r="G31" s="270"/>
      <c r="H31" s="270"/>
      <c r="I31" s="271"/>
      <c r="J31" s="136"/>
      <c r="K31" s="136"/>
      <c r="L31" s="136"/>
    </row>
    <row r="32" spans="1:12" s="138" customFormat="1" ht="27.75" customHeight="1">
      <c r="A32" s="139"/>
      <c r="B32" s="273"/>
      <c r="C32" s="191">
        <v>0</v>
      </c>
      <c r="D32" s="191">
        <v>0</v>
      </c>
      <c r="E32" s="268">
        <f>B32*C32</f>
        <v>0</v>
      </c>
      <c r="F32" s="269">
        <f>B32*D32</f>
        <v>0</v>
      </c>
      <c r="G32" s="270"/>
      <c r="H32" s="270"/>
      <c r="I32" s="271"/>
      <c r="J32" s="136"/>
      <c r="K32" s="136"/>
      <c r="L32" s="136"/>
    </row>
    <row r="33" spans="1:14" s="138" customFormat="1" ht="27.75" customHeight="1">
      <c r="A33" s="139"/>
      <c r="B33" s="273"/>
      <c r="C33" s="191">
        <v>0</v>
      </c>
      <c r="D33" s="191">
        <v>0</v>
      </c>
      <c r="E33" s="268">
        <f t="shared" ref="E33:E34" si="4">B33*C33</f>
        <v>0</v>
      </c>
      <c r="F33" s="269">
        <f t="shared" ref="F33" si="5">B33*D33</f>
        <v>0</v>
      </c>
      <c r="G33" s="270"/>
      <c r="H33" s="270"/>
      <c r="I33" s="271"/>
      <c r="J33" s="136"/>
      <c r="K33" s="136"/>
      <c r="L33" s="136"/>
    </row>
    <row r="34" spans="1:14" s="138" customFormat="1" ht="27.75" customHeight="1">
      <c r="A34" s="139"/>
      <c r="B34" s="273"/>
      <c r="C34" s="191">
        <v>0</v>
      </c>
      <c r="D34" s="191">
        <v>0</v>
      </c>
      <c r="E34" s="268">
        <f t="shared" si="4"/>
        <v>0</v>
      </c>
      <c r="F34" s="269">
        <f>B34*D34</f>
        <v>0</v>
      </c>
      <c r="G34" s="270"/>
      <c r="H34" s="270"/>
      <c r="I34" s="271"/>
      <c r="J34" s="136"/>
      <c r="K34" s="136"/>
      <c r="L34" s="136"/>
    </row>
    <row r="35" spans="1:14" s="138" customFormat="1" ht="17.25" customHeight="1">
      <c r="A35" s="165" t="s">
        <v>119</v>
      </c>
      <c r="B35" s="167"/>
      <c r="C35" s="167"/>
      <c r="D35" s="167"/>
      <c r="E35" s="280">
        <f>SUM(E21:E34)</f>
        <v>0</v>
      </c>
      <c r="F35" s="280">
        <f>SUM(F21:F34)</f>
        <v>0</v>
      </c>
      <c r="G35" s="272"/>
      <c r="H35" s="272"/>
      <c r="I35" s="271"/>
      <c r="J35" s="136"/>
      <c r="K35" s="136"/>
      <c r="L35" s="136"/>
    </row>
    <row r="36" spans="1:14" s="121" customFormat="1" ht="17.25" customHeight="1">
      <c r="A36" s="281" t="s">
        <v>128</v>
      </c>
      <c r="B36" s="119"/>
      <c r="C36" s="120"/>
      <c r="D36" s="120"/>
      <c r="E36" s="202"/>
      <c r="F36" s="202"/>
      <c r="G36" s="250">
        <f>F35*24+E35</f>
        <v>0</v>
      </c>
      <c r="H36" s="279">
        <f>F35*48+E35</f>
        <v>0</v>
      </c>
      <c r="I36" s="122"/>
      <c r="J36" s="200"/>
      <c r="K36" s="122"/>
      <c r="L36" s="122"/>
    </row>
    <row r="37" spans="1:14" s="121" customFormat="1" ht="17.25" customHeight="1">
      <c r="A37" s="123"/>
      <c r="B37" s="119"/>
      <c r="C37" s="124"/>
      <c r="D37" s="125"/>
      <c r="E37" s="203"/>
      <c r="F37" s="203"/>
      <c r="G37" s="203"/>
      <c r="H37" s="204"/>
      <c r="I37" s="122"/>
      <c r="J37" s="211"/>
      <c r="K37" s="122"/>
      <c r="L37" s="122"/>
    </row>
    <row r="38" spans="1:14" s="121" customFormat="1" ht="17.25" customHeight="1">
      <c r="A38" s="314" t="s">
        <v>129</v>
      </c>
      <c r="B38" s="315"/>
      <c r="C38" s="316"/>
      <c r="D38" s="120"/>
      <c r="E38" s="205">
        <f>E35+E18</f>
        <v>0</v>
      </c>
      <c r="F38" s="205">
        <f>F35+F18</f>
        <v>0</v>
      </c>
      <c r="G38" s="205">
        <f>E38+24*F38</f>
        <v>0</v>
      </c>
      <c r="H38" s="206">
        <f>E38+48*F38</f>
        <v>0</v>
      </c>
      <c r="I38" s="271"/>
      <c r="J38" s="211"/>
      <c r="K38" s="122"/>
      <c r="M38" s="126"/>
    </row>
    <row r="39" spans="1:14" s="138" customFormat="1" ht="17.25" customHeight="1">
      <c r="A39" s="140"/>
      <c r="B39" s="141"/>
      <c r="C39" s="142"/>
      <c r="D39" s="143"/>
      <c r="E39" s="143"/>
      <c r="F39" s="143"/>
      <c r="G39" s="143"/>
      <c r="H39" s="143"/>
      <c r="I39" s="143"/>
      <c r="J39" s="201"/>
      <c r="K39" s="142"/>
      <c r="L39" s="142"/>
      <c r="M39" s="143"/>
      <c r="N39" s="144"/>
    </row>
    <row r="40" spans="1:14" s="150" customFormat="1" ht="25.5">
      <c r="A40" s="145" t="s">
        <v>13</v>
      </c>
      <c r="B40" s="146"/>
      <c r="C40" s="147"/>
      <c r="D40" s="239"/>
      <c r="E40" s="210" t="s">
        <v>2</v>
      </c>
      <c r="F40" s="179" t="s">
        <v>111</v>
      </c>
      <c r="G40" s="179" t="s">
        <v>130</v>
      </c>
      <c r="H40" s="179" t="s">
        <v>131</v>
      </c>
      <c r="I40" s="149"/>
      <c r="J40" s="282"/>
      <c r="L40" s="151"/>
    </row>
    <row r="41" spans="1:14" s="150" customFormat="1" ht="17.25" customHeight="1">
      <c r="A41" s="199"/>
      <c r="B41" s="152"/>
      <c r="C41" s="152"/>
      <c r="D41" s="152"/>
      <c r="E41" s="283">
        <v>0</v>
      </c>
      <c r="F41" s="283">
        <f>0.4*F38</f>
        <v>0</v>
      </c>
      <c r="G41" s="284">
        <f>24*F41</f>
        <v>0</v>
      </c>
      <c r="H41" s="284">
        <f>48*F41</f>
        <v>0</v>
      </c>
      <c r="I41" s="152"/>
      <c r="J41" s="282"/>
      <c r="L41" s="151"/>
    </row>
    <row r="42" spans="1:14" s="150" customFormat="1" ht="17.25" customHeight="1">
      <c r="A42" s="153"/>
      <c r="B42" s="154"/>
      <c r="C42" s="155"/>
      <c r="D42" s="156"/>
      <c r="E42" s="157"/>
      <c r="F42" s="157"/>
      <c r="G42" s="157"/>
      <c r="H42" s="157"/>
      <c r="I42" s="158"/>
      <c r="J42" s="282"/>
      <c r="L42" s="151"/>
    </row>
    <row r="43" spans="1:14" s="150" customFormat="1" ht="17.25" customHeight="1">
      <c r="A43" s="320" t="s">
        <v>126</v>
      </c>
      <c r="B43" s="320"/>
      <c r="C43" s="320"/>
      <c r="D43" s="208"/>
      <c r="E43" s="280">
        <f>E38-E41</f>
        <v>0</v>
      </c>
      <c r="F43" s="280">
        <f>F38-F41</f>
        <v>0</v>
      </c>
      <c r="G43" s="280">
        <f>G38-G41</f>
        <v>0</v>
      </c>
      <c r="H43" s="280">
        <f>H38-H41</f>
        <v>0</v>
      </c>
      <c r="I43" s="209"/>
      <c r="J43" s="282"/>
      <c r="L43" s="151"/>
    </row>
    <row r="44" spans="1:14" s="150" customFormat="1" ht="17.25" customHeight="1">
      <c r="A44" s="153"/>
      <c r="B44" s="154"/>
      <c r="C44" s="155"/>
      <c r="D44" s="156"/>
      <c r="E44" s="157"/>
      <c r="F44" s="157"/>
      <c r="G44" s="157"/>
      <c r="H44" s="157"/>
      <c r="I44" s="158"/>
      <c r="J44" s="282"/>
      <c r="L44" s="151"/>
    </row>
    <row r="45" spans="1:14" s="189" customFormat="1" ht="17.25" customHeight="1">
      <c r="A45" s="185" t="s">
        <v>121</v>
      </c>
      <c r="B45" s="186"/>
      <c r="C45" s="187"/>
      <c r="D45" s="188"/>
      <c r="E45" s="205">
        <f>E38-E41</f>
        <v>0</v>
      </c>
      <c r="F45" s="205">
        <f>F38-F41</f>
        <v>0</v>
      </c>
      <c r="G45" s="205">
        <f>E45+24*F45</f>
        <v>0</v>
      </c>
      <c r="H45" s="206">
        <f>E45+48*F45</f>
        <v>0</v>
      </c>
      <c r="I45" s="271"/>
      <c r="J45" s="285"/>
      <c r="L45" s="190"/>
    </row>
    <row r="46" spans="1:14" s="138" customFormat="1" ht="17.25" customHeight="1">
      <c r="J46" s="142"/>
      <c r="K46" s="142"/>
      <c r="L46" s="163"/>
    </row>
    <row r="47" spans="1:14" s="138" customFormat="1" ht="17.25" customHeight="1">
      <c r="F47" s="282"/>
      <c r="G47" s="282"/>
      <c r="H47" s="282"/>
      <c r="I47" s="282"/>
      <c r="J47" s="142"/>
      <c r="K47" s="142"/>
    </row>
    <row r="48" spans="1:14" s="138" customFormat="1" ht="18.75" customHeight="1">
      <c r="A48" s="331" t="s">
        <v>15</v>
      </c>
      <c r="B48" s="332" t="s">
        <v>16</v>
      </c>
      <c r="C48" s="332"/>
      <c r="D48" s="321" t="s">
        <v>17</v>
      </c>
      <c r="E48" s="321" t="s">
        <v>122</v>
      </c>
      <c r="F48" s="321" t="s">
        <v>111</v>
      </c>
      <c r="G48" s="317" t="s">
        <v>120</v>
      </c>
      <c r="H48" s="317" t="s">
        <v>123</v>
      </c>
      <c r="I48" s="318" t="s">
        <v>3</v>
      </c>
      <c r="J48" s="142"/>
      <c r="K48" s="142"/>
    </row>
    <row r="49" spans="1:15" s="138" customFormat="1" ht="28.5" customHeight="1">
      <c r="A49" s="331"/>
      <c r="B49" s="239" t="s">
        <v>18</v>
      </c>
      <c r="C49" s="239" t="s">
        <v>19</v>
      </c>
      <c r="D49" s="322"/>
      <c r="E49" s="322"/>
      <c r="F49" s="322"/>
      <c r="G49" s="317"/>
      <c r="H49" s="317"/>
      <c r="I49" s="319"/>
      <c r="J49" s="142"/>
      <c r="K49" s="142"/>
    </row>
    <row r="50" spans="1:15" s="138" customFormat="1" ht="17.25" customHeight="1">
      <c r="A50" s="165" t="s">
        <v>20</v>
      </c>
      <c r="B50" s="286">
        <f>4923+2174</f>
        <v>7097</v>
      </c>
      <c r="C50" s="286">
        <f>17847+7989</f>
        <v>25836</v>
      </c>
      <c r="D50" s="191">
        <v>0</v>
      </c>
      <c r="E50" s="191">
        <v>0</v>
      </c>
      <c r="F50" s="219">
        <f>(B50*D50+C50*E50)</f>
        <v>0</v>
      </c>
      <c r="G50" s="287"/>
      <c r="H50" s="287"/>
      <c r="I50" s="271"/>
      <c r="J50" s="142"/>
      <c r="K50" s="142"/>
    </row>
    <row r="51" spans="1:15" s="138" customFormat="1" ht="17.25" customHeight="1">
      <c r="A51" s="165" t="s">
        <v>21</v>
      </c>
      <c r="B51" s="286">
        <f>1378+480</f>
        <v>1858</v>
      </c>
      <c r="C51" s="286">
        <f>5621+1742</f>
        <v>7363</v>
      </c>
      <c r="D51" s="191">
        <v>0</v>
      </c>
      <c r="E51" s="191">
        <v>0</v>
      </c>
      <c r="F51" s="219">
        <f>(B51*D51+C51*E51)</f>
        <v>0</v>
      </c>
      <c r="G51" s="287"/>
      <c r="H51" s="287"/>
      <c r="I51" s="271"/>
      <c r="J51" s="142"/>
      <c r="K51" s="142"/>
    </row>
    <row r="52" spans="1:15" s="138" customFormat="1" ht="17.25" customHeight="1">
      <c r="A52" s="165" t="s">
        <v>22</v>
      </c>
      <c r="B52" s="286">
        <f>5570+1848+1571+3742/10+7264/10</f>
        <v>10089.6</v>
      </c>
      <c r="C52" s="286">
        <f>13369+4811+3784+8981/10+17433/10</f>
        <v>24605.399999999998</v>
      </c>
      <c r="D52" s="191">
        <v>0</v>
      </c>
      <c r="E52" s="191">
        <v>0</v>
      </c>
      <c r="F52" s="219">
        <f t="shared" ref="F52:F57" si="6">(B52*D52+C52*E52)</f>
        <v>0</v>
      </c>
      <c r="G52" s="287"/>
      <c r="H52" s="287"/>
      <c r="I52" s="271"/>
      <c r="J52" s="142"/>
      <c r="K52" s="142"/>
    </row>
    <row r="53" spans="1:15" s="138" customFormat="1" ht="17.25" customHeight="1">
      <c r="A53" s="170"/>
      <c r="B53" s="166"/>
      <c r="C53" s="166"/>
      <c r="D53" s="192"/>
      <c r="E53" s="192"/>
      <c r="F53" s="219">
        <f t="shared" si="6"/>
        <v>0</v>
      </c>
      <c r="G53" s="287"/>
      <c r="H53" s="287"/>
      <c r="I53" s="271"/>
      <c r="J53" s="142"/>
      <c r="K53" s="142"/>
    </row>
    <row r="54" spans="1:15" s="138" customFormat="1" ht="17.25" customHeight="1">
      <c r="A54" s="170"/>
      <c r="B54" s="166"/>
      <c r="C54" s="166"/>
      <c r="D54" s="192"/>
      <c r="E54" s="192"/>
      <c r="F54" s="219">
        <f t="shared" si="6"/>
        <v>0</v>
      </c>
      <c r="G54" s="287"/>
      <c r="H54" s="287"/>
      <c r="I54" s="271"/>
      <c r="J54" s="142"/>
      <c r="K54" s="142"/>
    </row>
    <row r="55" spans="1:15" s="138" customFormat="1" ht="17.25" customHeight="1">
      <c r="A55" s="170"/>
      <c r="B55" s="166"/>
      <c r="C55" s="166"/>
      <c r="D55" s="192"/>
      <c r="E55" s="192"/>
      <c r="F55" s="219">
        <f>(B55*D55+C55*E55)</f>
        <v>0</v>
      </c>
      <c r="G55" s="287"/>
      <c r="H55" s="287"/>
      <c r="I55" s="271"/>
      <c r="J55" s="142"/>
      <c r="K55" s="142"/>
    </row>
    <row r="56" spans="1:15" s="138" customFormat="1" ht="17.25" customHeight="1">
      <c r="A56" s="170"/>
      <c r="B56" s="166"/>
      <c r="C56" s="166"/>
      <c r="D56" s="192"/>
      <c r="E56" s="192"/>
      <c r="F56" s="219">
        <f t="shared" si="6"/>
        <v>0</v>
      </c>
      <c r="G56" s="287"/>
      <c r="H56" s="287"/>
      <c r="I56" s="271"/>
      <c r="J56" s="142"/>
      <c r="K56" s="142"/>
    </row>
    <row r="57" spans="1:15" s="138" customFormat="1" ht="17.25" customHeight="1">
      <c r="A57" s="170"/>
      <c r="B57" s="166"/>
      <c r="C57" s="166"/>
      <c r="D57" s="192"/>
      <c r="E57" s="192"/>
      <c r="F57" s="219">
        <f t="shared" si="6"/>
        <v>0</v>
      </c>
      <c r="G57" s="287"/>
      <c r="H57" s="287"/>
      <c r="I57" s="271"/>
      <c r="J57" s="142"/>
      <c r="K57" s="142"/>
    </row>
    <row r="58" spans="1:15" s="129" customFormat="1" ht="17.25" customHeight="1">
      <c r="A58" s="193" t="s">
        <v>23</v>
      </c>
      <c r="B58" s="193"/>
      <c r="C58" s="193"/>
      <c r="D58" s="194"/>
      <c r="E58" s="195"/>
      <c r="F58" s="198">
        <f>SUM(F50:F57)</f>
        <v>0</v>
      </c>
      <c r="G58" s="198">
        <f>24*F58</f>
        <v>0</v>
      </c>
      <c r="H58" s="198">
        <f>48*F58</f>
        <v>0</v>
      </c>
      <c r="I58" s="271"/>
      <c r="J58" s="204"/>
      <c r="K58" s="196"/>
      <c r="L58" s="197"/>
      <c r="M58" s="195"/>
      <c r="N58" s="241"/>
      <c r="O58" s="241"/>
    </row>
    <row r="59" spans="1:15" s="138" customFormat="1" ht="17.25" customHeight="1">
      <c r="A59" s="171"/>
      <c r="B59" s="172"/>
      <c r="C59" s="173"/>
      <c r="D59" s="174"/>
      <c r="E59" s="172"/>
      <c r="F59" s="172"/>
      <c r="G59" s="172"/>
      <c r="H59" s="172"/>
      <c r="I59" s="175"/>
      <c r="J59" s="142"/>
      <c r="K59" s="142"/>
      <c r="L59" s="176"/>
      <c r="M59" s="172"/>
      <c r="N59" s="144"/>
      <c r="O59" s="144"/>
    </row>
    <row r="60" spans="1:15" s="150" customFormat="1" ht="34.5" customHeight="1">
      <c r="A60" s="145" t="s">
        <v>13</v>
      </c>
      <c r="B60" s="146"/>
      <c r="C60" s="147"/>
      <c r="D60" s="148"/>
      <c r="E60" s="149"/>
      <c r="F60" s="164" t="s">
        <v>111</v>
      </c>
      <c r="G60" s="164" t="s">
        <v>120</v>
      </c>
      <c r="H60" s="164" t="s">
        <v>123</v>
      </c>
      <c r="I60" s="238" t="s">
        <v>3</v>
      </c>
      <c r="J60" s="142"/>
      <c r="K60" s="142"/>
    </row>
    <row r="61" spans="1:15" s="150" customFormat="1" ht="17.25" customHeight="1">
      <c r="A61" s="152"/>
      <c r="B61" s="152"/>
      <c r="C61" s="152"/>
      <c r="D61" s="152"/>
      <c r="E61" s="152"/>
      <c r="F61" s="288">
        <f>0.4*F58</f>
        <v>0</v>
      </c>
      <c r="G61" s="288">
        <f>0.4*G58</f>
        <v>0</v>
      </c>
      <c r="H61" s="288">
        <f>0.4*H58</f>
        <v>0</v>
      </c>
      <c r="I61" s="271"/>
      <c r="J61" s="142"/>
      <c r="K61" s="142"/>
    </row>
    <row r="62" spans="1:15" s="150" customFormat="1" ht="17.25" customHeight="1">
      <c r="A62" s="153"/>
      <c r="B62" s="154"/>
      <c r="C62" s="155"/>
      <c r="D62" s="157"/>
      <c r="E62" s="158"/>
      <c r="F62" s="154"/>
      <c r="G62" s="154"/>
      <c r="H62" s="154"/>
      <c r="J62" s="142"/>
      <c r="K62" s="142"/>
    </row>
    <row r="63" spans="1:15" s="150" customFormat="1" ht="17.25" customHeight="1">
      <c r="A63" s="159" t="s">
        <v>24</v>
      </c>
      <c r="B63" s="160"/>
      <c r="C63" s="161"/>
      <c r="D63" s="162"/>
      <c r="E63" s="162"/>
      <c r="F63" s="289">
        <f>F58-F61</f>
        <v>0</v>
      </c>
      <c r="G63" s="289">
        <f>G58-G61</f>
        <v>0</v>
      </c>
      <c r="H63" s="289">
        <f>H58-H61</f>
        <v>0</v>
      </c>
      <c r="I63" s="271"/>
      <c r="J63" s="142"/>
      <c r="K63" s="142"/>
    </row>
    <row r="64" spans="1:15" s="138" customFormat="1" ht="17.25" customHeight="1">
      <c r="A64" s="171"/>
      <c r="B64" s="172"/>
      <c r="C64" s="173"/>
      <c r="D64" s="174"/>
      <c r="E64" s="172"/>
      <c r="F64" s="172"/>
      <c r="G64" s="172"/>
      <c r="H64" s="172"/>
      <c r="I64" s="175"/>
      <c r="J64" s="142"/>
      <c r="K64" s="142"/>
      <c r="L64" s="176"/>
      <c r="M64" s="172"/>
      <c r="N64" s="144"/>
      <c r="O64" s="144"/>
    </row>
    <row r="65" spans="1:14" ht="17.25" customHeight="1">
      <c r="A65" s="177" t="s">
        <v>25</v>
      </c>
      <c r="B65" s="329" t="s">
        <v>26</v>
      </c>
      <c r="C65" s="330"/>
      <c r="D65" s="178" t="s">
        <v>27</v>
      </c>
      <c r="E65" s="178"/>
      <c r="F65" s="178"/>
      <c r="G65" s="178"/>
      <c r="H65" s="178" t="s">
        <v>28</v>
      </c>
      <c r="I65" s="238" t="s">
        <v>3</v>
      </c>
      <c r="J65" s="142"/>
      <c r="K65" s="142"/>
      <c r="L65" s="137"/>
    </row>
    <row r="66" spans="1:14" ht="17.25" customHeight="1">
      <c r="A66" s="169" t="s">
        <v>29</v>
      </c>
      <c r="B66" s="167" t="s">
        <v>30</v>
      </c>
      <c r="C66" s="167" t="s">
        <v>31</v>
      </c>
      <c r="D66" s="207">
        <v>0</v>
      </c>
      <c r="E66" s="207"/>
      <c r="F66" s="207"/>
      <c r="G66" s="207"/>
      <c r="H66" s="207">
        <v>0</v>
      </c>
      <c r="I66" s="271"/>
      <c r="J66" s="142"/>
      <c r="K66" s="142"/>
      <c r="L66" s="137"/>
    </row>
    <row r="67" spans="1:14" ht="17.25" customHeight="1">
      <c r="A67" s="172"/>
      <c r="B67" s="141"/>
      <c r="C67" s="142"/>
      <c r="D67" s="180"/>
      <c r="E67" s="180"/>
      <c r="F67" s="180"/>
      <c r="G67" s="180"/>
      <c r="H67" s="180"/>
      <c r="I67" s="180"/>
      <c r="J67" s="181"/>
      <c r="K67" s="181"/>
      <c r="L67" s="181"/>
      <c r="M67" s="182"/>
      <c r="N67" s="136"/>
    </row>
    <row r="69" spans="1:14" ht="17.25" customHeight="1">
      <c r="D69" s="183"/>
    </row>
    <row r="70" spans="1:14" ht="32.25" customHeight="1">
      <c r="A70" s="290" t="s">
        <v>124</v>
      </c>
      <c r="B70" s="291"/>
      <c r="C70" s="292"/>
      <c r="D70" s="293"/>
      <c r="E70" s="294"/>
      <c r="F70" s="294"/>
      <c r="G70" s="294">
        <f>G45+G63</f>
        <v>0</v>
      </c>
      <c r="H70" s="294">
        <f>H45+H63</f>
        <v>0</v>
      </c>
      <c r="I70" s="271"/>
    </row>
    <row r="71" spans="1:14" ht="17.25" customHeight="1">
      <c r="G71" s="137" t="s">
        <v>132</v>
      </c>
    </row>
    <row r="101" spans="3:12" ht="17.25" customHeight="1">
      <c r="C101" s="184"/>
      <c r="J101" s="137"/>
      <c r="K101" s="137"/>
      <c r="L101" s="137"/>
    </row>
    <row r="102" spans="3:12" ht="17.25" customHeight="1">
      <c r="C102" s="184"/>
      <c r="J102" s="137"/>
      <c r="K102" s="137"/>
      <c r="L102" s="137"/>
    </row>
    <row r="103" spans="3:12" ht="17.25" customHeight="1">
      <c r="C103" s="184"/>
      <c r="J103" s="137"/>
      <c r="K103" s="137"/>
      <c r="L103" s="137"/>
    </row>
    <row r="104" spans="3:12" ht="17.25" customHeight="1">
      <c r="C104" s="184"/>
      <c r="J104" s="137"/>
      <c r="K104" s="137"/>
      <c r="L104" s="137"/>
    </row>
    <row r="105" spans="3:12" ht="17.25" customHeight="1">
      <c r="C105" s="184"/>
      <c r="J105" s="137"/>
      <c r="K105" s="137"/>
      <c r="L105" s="137"/>
    </row>
    <row r="106" spans="3:12" ht="17.25" customHeight="1">
      <c r="C106" s="184"/>
      <c r="J106" s="137"/>
      <c r="K106" s="137"/>
      <c r="L106" s="137"/>
    </row>
    <row r="107" spans="3:12" ht="17.25" customHeight="1">
      <c r="C107" s="184"/>
      <c r="J107" s="137"/>
      <c r="K107" s="137"/>
      <c r="L107" s="137"/>
    </row>
    <row r="108" spans="3:12" ht="17.25" customHeight="1">
      <c r="C108" s="184"/>
      <c r="J108" s="137"/>
      <c r="K108" s="137"/>
      <c r="L108" s="137"/>
    </row>
  </sheetData>
  <mergeCells count="14">
    <mergeCell ref="B65:C65"/>
    <mergeCell ref="A48:A49"/>
    <mergeCell ref="B48:C48"/>
    <mergeCell ref="D48:D49"/>
    <mergeCell ref="E48:E49"/>
    <mergeCell ref="B1:G1"/>
    <mergeCell ref="A38:C38"/>
    <mergeCell ref="G48:G49"/>
    <mergeCell ref="H48:H49"/>
    <mergeCell ref="I48:I49"/>
    <mergeCell ref="A43:C43"/>
    <mergeCell ref="F48:F49"/>
    <mergeCell ref="A4:I4"/>
    <mergeCell ref="A5:I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IX108"/>
  <sheetViews>
    <sheetView workbookViewId="0">
      <selection activeCell="A9" sqref="A9"/>
    </sheetView>
  </sheetViews>
  <sheetFormatPr defaultColWidth="8.85546875" defaultRowHeight="17.25" customHeight="1"/>
  <cols>
    <col min="1" max="1" width="50" style="137" customWidth="1"/>
    <col min="2" max="2" width="9.85546875" style="137" customWidth="1"/>
    <col min="3" max="3" width="21" style="137" customWidth="1"/>
    <col min="4" max="4" width="17" style="137" customWidth="1"/>
    <col min="5" max="5" width="16" style="137" customWidth="1"/>
    <col min="6" max="6" width="16.85546875" style="137" customWidth="1"/>
    <col min="7" max="8" width="20.28515625" style="137" customWidth="1"/>
    <col min="9" max="9" width="45" style="137" customWidth="1"/>
    <col min="10" max="10" width="24" style="168" customWidth="1"/>
    <col min="11" max="11" width="42.42578125" style="168" customWidth="1"/>
    <col min="12" max="12" width="19.85546875" style="168" customWidth="1"/>
    <col min="13" max="13" width="20.42578125" style="137" customWidth="1"/>
    <col min="14" max="14" width="25" style="137" customWidth="1"/>
    <col min="15" max="15" width="13" style="137" customWidth="1"/>
    <col min="16" max="258" width="8.85546875" style="137"/>
    <col min="259" max="259" width="46.85546875" style="137" customWidth="1"/>
    <col min="260" max="260" width="9.85546875" style="137" customWidth="1"/>
    <col min="261" max="261" width="21" style="137" customWidth="1"/>
    <col min="262" max="262" width="17" style="137" customWidth="1"/>
    <col min="263" max="263" width="16" style="137" customWidth="1"/>
    <col min="264" max="264" width="16.85546875" style="137" customWidth="1"/>
    <col min="265" max="265" width="25.28515625" style="137" customWidth="1"/>
    <col min="266" max="266" width="16.42578125" style="137" customWidth="1"/>
    <col min="267" max="267" width="42.42578125" style="137" customWidth="1"/>
    <col min="268" max="268" width="19.85546875" style="137" customWidth="1"/>
    <col min="269" max="269" width="20.42578125" style="137" customWidth="1"/>
    <col min="270" max="270" width="25" style="137" customWidth="1"/>
    <col min="271" max="271" width="13" style="137" customWidth="1"/>
    <col min="272" max="514" width="8.85546875" style="137"/>
    <col min="515" max="515" width="46.85546875" style="137" customWidth="1"/>
    <col min="516" max="516" width="9.85546875" style="137" customWidth="1"/>
    <col min="517" max="517" width="21" style="137" customWidth="1"/>
    <col min="518" max="518" width="17" style="137" customWidth="1"/>
    <col min="519" max="519" width="16" style="137" customWidth="1"/>
    <col min="520" max="520" width="16.85546875" style="137" customWidth="1"/>
    <col min="521" max="521" width="25.28515625" style="137" customWidth="1"/>
    <col min="522" max="522" width="16.42578125" style="137" customWidth="1"/>
    <col min="523" max="523" width="42.42578125" style="137" customWidth="1"/>
    <col min="524" max="524" width="19.85546875" style="137" customWidth="1"/>
    <col min="525" max="525" width="20.42578125" style="137" customWidth="1"/>
    <col min="526" max="526" width="25" style="137" customWidth="1"/>
    <col min="527" max="527" width="13" style="137" customWidth="1"/>
    <col min="528" max="770" width="8.85546875" style="137"/>
    <col min="771" max="771" width="46.85546875" style="137" customWidth="1"/>
    <col min="772" max="772" width="9.85546875" style="137" customWidth="1"/>
    <col min="773" max="773" width="21" style="137" customWidth="1"/>
    <col min="774" max="774" width="17" style="137" customWidth="1"/>
    <col min="775" max="775" width="16" style="137" customWidth="1"/>
    <col min="776" max="776" width="16.85546875" style="137" customWidth="1"/>
    <col min="777" max="777" width="25.28515625" style="137" customWidth="1"/>
    <col min="778" max="778" width="16.42578125" style="137" customWidth="1"/>
    <col min="779" max="779" width="42.42578125" style="137" customWidth="1"/>
    <col min="780" max="780" width="19.85546875" style="137" customWidth="1"/>
    <col min="781" max="781" width="20.42578125" style="137" customWidth="1"/>
    <col min="782" max="782" width="25" style="137" customWidth="1"/>
    <col min="783" max="783" width="13" style="137" customWidth="1"/>
    <col min="784" max="1026" width="8.85546875" style="137"/>
    <col min="1027" max="1027" width="46.85546875" style="137" customWidth="1"/>
    <col min="1028" max="1028" width="9.85546875" style="137" customWidth="1"/>
    <col min="1029" max="1029" width="21" style="137" customWidth="1"/>
    <col min="1030" max="1030" width="17" style="137" customWidth="1"/>
    <col min="1031" max="1031" width="16" style="137" customWidth="1"/>
    <col min="1032" max="1032" width="16.85546875" style="137" customWidth="1"/>
    <col min="1033" max="1033" width="25.28515625" style="137" customWidth="1"/>
    <col min="1034" max="1034" width="16.42578125" style="137" customWidth="1"/>
    <col min="1035" max="1035" width="42.42578125" style="137" customWidth="1"/>
    <col min="1036" max="1036" width="19.85546875" style="137" customWidth="1"/>
    <col min="1037" max="1037" width="20.42578125" style="137" customWidth="1"/>
    <col min="1038" max="1038" width="25" style="137" customWidth="1"/>
    <col min="1039" max="1039" width="13" style="137" customWidth="1"/>
    <col min="1040" max="1282" width="8.85546875" style="137"/>
    <col min="1283" max="1283" width="46.85546875" style="137" customWidth="1"/>
    <col min="1284" max="1284" width="9.85546875" style="137" customWidth="1"/>
    <col min="1285" max="1285" width="21" style="137" customWidth="1"/>
    <col min="1286" max="1286" width="17" style="137" customWidth="1"/>
    <col min="1287" max="1287" width="16" style="137" customWidth="1"/>
    <col min="1288" max="1288" width="16.85546875" style="137" customWidth="1"/>
    <col min="1289" max="1289" width="25.28515625" style="137" customWidth="1"/>
    <col min="1290" max="1290" width="16.42578125" style="137" customWidth="1"/>
    <col min="1291" max="1291" width="42.42578125" style="137" customWidth="1"/>
    <col min="1292" max="1292" width="19.85546875" style="137" customWidth="1"/>
    <col min="1293" max="1293" width="20.42578125" style="137" customWidth="1"/>
    <col min="1294" max="1294" width="25" style="137" customWidth="1"/>
    <col min="1295" max="1295" width="13" style="137" customWidth="1"/>
    <col min="1296" max="1538" width="8.85546875" style="137"/>
    <col min="1539" max="1539" width="46.85546875" style="137" customWidth="1"/>
    <col min="1540" max="1540" width="9.85546875" style="137" customWidth="1"/>
    <col min="1541" max="1541" width="21" style="137" customWidth="1"/>
    <col min="1542" max="1542" width="17" style="137" customWidth="1"/>
    <col min="1543" max="1543" width="16" style="137" customWidth="1"/>
    <col min="1544" max="1544" width="16.85546875" style="137" customWidth="1"/>
    <col min="1545" max="1545" width="25.28515625" style="137" customWidth="1"/>
    <col min="1546" max="1546" width="16.42578125" style="137" customWidth="1"/>
    <col min="1547" max="1547" width="42.42578125" style="137" customWidth="1"/>
    <col min="1548" max="1548" width="19.85546875" style="137" customWidth="1"/>
    <col min="1549" max="1549" width="20.42578125" style="137" customWidth="1"/>
    <col min="1550" max="1550" width="25" style="137" customWidth="1"/>
    <col min="1551" max="1551" width="13" style="137" customWidth="1"/>
    <col min="1552" max="1794" width="8.85546875" style="137"/>
    <col min="1795" max="1795" width="46.85546875" style="137" customWidth="1"/>
    <col min="1796" max="1796" width="9.85546875" style="137" customWidth="1"/>
    <col min="1797" max="1797" width="21" style="137" customWidth="1"/>
    <col min="1798" max="1798" width="17" style="137" customWidth="1"/>
    <col min="1799" max="1799" width="16" style="137" customWidth="1"/>
    <col min="1800" max="1800" width="16.85546875" style="137" customWidth="1"/>
    <col min="1801" max="1801" width="25.28515625" style="137" customWidth="1"/>
    <col min="1802" max="1802" width="16.42578125" style="137" customWidth="1"/>
    <col min="1803" max="1803" width="42.42578125" style="137" customWidth="1"/>
    <col min="1804" max="1804" width="19.85546875" style="137" customWidth="1"/>
    <col min="1805" max="1805" width="20.42578125" style="137" customWidth="1"/>
    <col min="1806" max="1806" width="25" style="137" customWidth="1"/>
    <col min="1807" max="1807" width="13" style="137" customWidth="1"/>
    <col min="1808" max="2050" width="8.85546875" style="137"/>
    <col min="2051" max="2051" width="46.85546875" style="137" customWidth="1"/>
    <col min="2052" max="2052" width="9.85546875" style="137" customWidth="1"/>
    <col min="2053" max="2053" width="21" style="137" customWidth="1"/>
    <col min="2054" max="2054" width="17" style="137" customWidth="1"/>
    <col min="2055" max="2055" width="16" style="137" customWidth="1"/>
    <col min="2056" max="2056" width="16.85546875" style="137" customWidth="1"/>
    <col min="2057" max="2057" width="25.28515625" style="137" customWidth="1"/>
    <col min="2058" max="2058" width="16.42578125" style="137" customWidth="1"/>
    <col min="2059" max="2059" width="42.42578125" style="137" customWidth="1"/>
    <col min="2060" max="2060" width="19.85546875" style="137" customWidth="1"/>
    <col min="2061" max="2061" width="20.42578125" style="137" customWidth="1"/>
    <col min="2062" max="2062" width="25" style="137" customWidth="1"/>
    <col min="2063" max="2063" width="13" style="137" customWidth="1"/>
    <col min="2064" max="2306" width="8.85546875" style="137"/>
    <col min="2307" max="2307" width="46.85546875" style="137" customWidth="1"/>
    <col min="2308" max="2308" width="9.85546875" style="137" customWidth="1"/>
    <col min="2309" max="2309" width="21" style="137" customWidth="1"/>
    <col min="2310" max="2310" width="17" style="137" customWidth="1"/>
    <col min="2311" max="2311" width="16" style="137" customWidth="1"/>
    <col min="2312" max="2312" width="16.85546875" style="137" customWidth="1"/>
    <col min="2313" max="2313" width="25.28515625" style="137" customWidth="1"/>
    <col min="2314" max="2314" width="16.42578125" style="137" customWidth="1"/>
    <col min="2315" max="2315" width="42.42578125" style="137" customWidth="1"/>
    <col min="2316" max="2316" width="19.85546875" style="137" customWidth="1"/>
    <col min="2317" max="2317" width="20.42578125" style="137" customWidth="1"/>
    <col min="2318" max="2318" width="25" style="137" customWidth="1"/>
    <col min="2319" max="2319" width="13" style="137" customWidth="1"/>
    <col min="2320" max="2562" width="8.85546875" style="137"/>
    <col min="2563" max="2563" width="46.85546875" style="137" customWidth="1"/>
    <col min="2564" max="2564" width="9.85546875" style="137" customWidth="1"/>
    <col min="2565" max="2565" width="21" style="137" customWidth="1"/>
    <col min="2566" max="2566" width="17" style="137" customWidth="1"/>
    <col min="2567" max="2567" width="16" style="137" customWidth="1"/>
    <col min="2568" max="2568" width="16.85546875" style="137" customWidth="1"/>
    <col min="2569" max="2569" width="25.28515625" style="137" customWidth="1"/>
    <col min="2570" max="2570" width="16.42578125" style="137" customWidth="1"/>
    <col min="2571" max="2571" width="42.42578125" style="137" customWidth="1"/>
    <col min="2572" max="2572" width="19.85546875" style="137" customWidth="1"/>
    <col min="2573" max="2573" width="20.42578125" style="137" customWidth="1"/>
    <col min="2574" max="2574" width="25" style="137" customWidth="1"/>
    <col min="2575" max="2575" width="13" style="137" customWidth="1"/>
    <col min="2576" max="2818" width="8.85546875" style="137"/>
    <col min="2819" max="2819" width="46.85546875" style="137" customWidth="1"/>
    <col min="2820" max="2820" width="9.85546875" style="137" customWidth="1"/>
    <col min="2821" max="2821" width="21" style="137" customWidth="1"/>
    <col min="2822" max="2822" width="17" style="137" customWidth="1"/>
    <col min="2823" max="2823" width="16" style="137" customWidth="1"/>
    <col min="2824" max="2824" width="16.85546875" style="137" customWidth="1"/>
    <col min="2825" max="2825" width="25.28515625" style="137" customWidth="1"/>
    <col min="2826" max="2826" width="16.42578125" style="137" customWidth="1"/>
    <col min="2827" max="2827" width="42.42578125" style="137" customWidth="1"/>
    <col min="2828" max="2828" width="19.85546875" style="137" customWidth="1"/>
    <col min="2829" max="2829" width="20.42578125" style="137" customWidth="1"/>
    <col min="2830" max="2830" width="25" style="137" customWidth="1"/>
    <col min="2831" max="2831" width="13" style="137" customWidth="1"/>
    <col min="2832" max="3074" width="8.85546875" style="137"/>
    <col min="3075" max="3075" width="46.85546875" style="137" customWidth="1"/>
    <col min="3076" max="3076" width="9.85546875" style="137" customWidth="1"/>
    <col min="3077" max="3077" width="21" style="137" customWidth="1"/>
    <col min="3078" max="3078" width="17" style="137" customWidth="1"/>
    <col min="3079" max="3079" width="16" style="137" customWidth="1"/>
    <col min="3080" max="3080" width="16.85546875" style="137" customWidth="1"/>
    <col min="3081" max="3081" width="25.28515625" style="137" customWidth="1"/>
    <col min="3082" max="3082" width="16.42578125" style="137" customWidth="1"/>
    <col min="3083" max="3083" width="42.42578125" style="137" customWidth="1"/>
    <col min="3084" max="3084" width="19.85546875" style="137" customWidth="1"/>
    <col min="3085" max="3085" width="20.42578125" style="137" customWidth="1"/>
    <col min="3086" max="3086" width="25" style="137" customWidth="1"/>
    <col min="3087" max="3087" width="13" style="137" customWidth="1"/>
    <col min="3088" max="3330" width="8.85546875" style="137"/>
    <col min="3331" max="3331" width="46.85546875" style="137" customWidth="1"/>
    <col min="3332" max="3332" width="9.85546875" style="137" customWidth="1"/>
    <col min="3333" max="3333" width="21" style="137" customWidth="1"/>
    <col min="3334" max="3334" width="17" style="137" customWidth="1"/>
    <col min="3335" max="3335" width="16" style="137" customWidth="1"/>
    <col min="3336" max="3336" width="16.85546875" style="137" customWidth="1"/>
    <col min="3337" max="3337" width="25.28515625" style="137" customWidth="1"/>
    <col min="3338" max="3338" width="16.42578125" style="137" customWidth="1"/>
    <col min="3339" max="3339" width="42.42578125" style="137" customWidth="1"/>
    <col min="3340" max="3340" width="19.85546875" style="137" customWidth="1"/>
    <col min="3341" max="3341" width="20.42578125" style="137" customWidth="1"/>
    <col min="3342" max="3342" width="25" style="137" customWidth="1"/>
    <col min="3343" max="3343" width="13" style="137" customWidth="1"/>
    <col min="3344" max="3586" width="8.85546875" style="137"/>
    <col min="3587" max="3587" width="46.85546875" style="137" customWidth="1"/>
    <col min="3588" max="3588" width="9.85546875" style="137" customWidth="1"/>
    <col min="3589" max="3589" width="21" style="137" customWidth="1"/>
    <col min="3590" max="3590" width="17" style="137" customWidth="1"/>
    <col min="3591" max="3591" width="16" style="137" customWidth="1"/>
    <col min="3592" max="3592" width="16.85546875" style="137" customWidth="1"/>
    <col min="3593" max="3593" width="25.28515625" style="137" customWidth="1"/>
    <col min="3594" max="3594" width="16.42578125" style="137" customWidth="1"/>
    <col min="3595" max="3595" width="42.42578125" style="137" customWidth="1"/>
    <col min="3596" max="3596" width="19.85546875" style="137" customWidth="1"/>
    <col min="3597" max="3597" width="20.42578125" style="137" customWidth="1"/>
    <col min="3598" max="3598" width="25" style="137" customWidth="1"/>
    <col min="3599" max="3599" width="13" style="137" customWidth="1"/>
    <col min="3600" max="3842" width="8.85546875" style="137"/>
    <col min="3843" max="3843" width="46.85546875" style="137" customWidth="1"/>
    <col min="3844" max="3844" width="9.85546875" style="137" customWidth="1"/>
    <col min="3845" max="3845" width="21" style="137" customWidth="1"/>
    <col min="3846" max="3846" width="17" style="137" customWidth="1"/>
    <col min="3847" max="3847" width="16" style="137" customWidth="1"/>
    <col min="3848" max="3848" width="16.85546875" style="137" customWidth="1"/>
    <col min="3849" max="3849" width="25.28515625" style="137" customWidth="1"/>
    <col min="3850" max="3850" width="16.42578125" style="137" customWidth="1"/>
    <col min="3851" max="3851" width="42.42578125" style="137" customWidth="1"/>
    <col min="3852" max="3852" width="19.85546875" style="137" customWidth="1"/>
    <col min="3853" max="3853" width="20.42578125" style="137" customWidth="1"/>
    <col min="3854" max="3854" width="25" style="137" customWidth="1"/>
    <col min="3855" max="3855" width="13" style="137" customWidth="1"/>
    <col min="3856" max="4098" width="8.85546875" style="137"/>
    <col min="4099" max="4099" width="46.85546875" style="137" customWidth="1"/>
    <col min="4100" max="4100" width="9.85546875" style="137" customWidth="1"/>
    <col min="4101" max="4101" width="21" style="137" customWidth="1"/>
    <col min="4102" max="4102" width="17" style="137" customWidth="1"/>
    <col min="4103" max="4103" width="16" style="137" customWidth="1"/>
    <col min="4104" max="4104" width="16.85546875" style="137" customWidth="1"/>
    <col min="4105" max="4105" width="25.28515625" style="137" customWidth="1"/>
    <col min="4106" max="4106" width="16.42578125" style="137" customWidth="1"/>
    <col min="4107" max="4107" width="42.42578125" style="137" customWidth="1"/>
    <col min="4108" max="4108" width="19.85546875" style="137" customWidth="1"/>
    <col min="4109" max="4109" width="20.42578125" style="137" customWidth="1"/>
    <col min="4110" max="4110" width="25" style="137" customWidth="1"/>
    <col min="4111" max="4111" width="13" style="137" customWidth="1"/>
    <col min="4112" max="4354" width="8.85546875" style="137"/>
    <col min="4355" max="4355" width="46.85546875" style="137" customWidth="1"/>
    <col min="4356" max="4356" width="9.85546875" style="137" customWidth="1"/>
    <col min="4357" max="4357" width="21" style="137" customWidth="1"/>
    <col min="4358" max="4358" width="17" style="137" customWidth="1"/>
    <col min="4359" max="4359" width="16" style="137" customWidth="1"/>
    <col min="4360" max="4360" width="16.85546875" style="137" customWidth="1"/>
    <col min="4361" max="4361" width="25.28515625" style="137" customWidth="1"/>
    <col min="4362" max="4362" width="16.42578125" style="137" customWidth="1"/>
    <col min="4363" max="4363" width="42.42578125" style="137" customWidth="1"/>
    <col min="4364" max="4364" width="19.85546875" style="137" customWidth="1"/>
    <col min="4365" max="4365" width="20.42578125" style="137" customWidth="1"/>
    <col min="4366" max="4366" width="25" style="137" customWidth="1"/>
    <col min="4367" max="4367" width="13" style="137" customWidth="1"/>
    <col min="4368" max="4610" width="8.85546875" style="137"/>
    <col min="4611" max="4611" width="46.85546875" style="137" customWidth="1"/>
    <col min="4612" max="4612" width="9.85546875" style="137" customWidth="1"/>
    <col min="4613" max="4613" width="21" style="137" customWidth="1"/>
    <col min="4614" max="4614" width="17" style="137" customWidth="1"/>
    <col min="4615" max="4615" width="16" style="137" customWidth="1"/>
    <col min="4616" max="4616" width="16.85546875" style="137" customWidth="1"/>
    <col min="4617" max="4617" width="25.28515625" style="137" customWidth="1"/>
    <col min="4618" max="4618" width="16.42578125" style="137" customWidth="1"/>
    <col min="4619" max="4619" width="42.42578125" style="137" customWidth="1"/>
    <col min="4620" max="4620" width="19.85546875" style="137" customWidth="1"/>
    <col min="4621" max="4621" width="20.42578125" style="137" customWidth="1"/>
    <col min="4622" max="4622" width="25" style="137" customWidth="1"/>
    <col min="4623" max="4623" width="13" style="137" customWidth="1"/>
    <col min="4624" max="4866" width="8.85546875" style="137"/>
    <col min="4867" max="4867" width="46.85546875" style="137" customWidth="1"/>
    <col min="4868" max="4868" width="9.85546875" style="137" customWidth="1"/>
    <col min="4869" max="4869" width="21" style="137" customWidth="1"/>
    <col min="4870" max="4870" width="17" style="137" customWidth="1"/>
    <col min="4871" max="4871" width="16" style="137" customWidth="1"/>
    <col min="4872" max="4872" width="16.85546875" style="137" customWidth="1"/>
    <col min="4873" max="4873" width="25.28515625" style="137" customWidth="1"/>
    <col min="4874" max="4874" width="16.42578125" style="137" customWidth="1"/>
    <col min="4875" max="4875" width="42.42578125" style="137" customWidth="1"/>
    <col min="4876" max="4876" width="19.85546875" style="137" customWidth="1"/>
    <col min="4877" max="4877" width="20.42578125" style="137" customWidth="1"/>
    <col min="4878" max="4878" width="25" style="137" customWidth="1"/>
    <col min="4879" max="4879" width="13" style="137" customWidth="1"/>
    <col min="4880" max="5122" width="8.85546875" style="137"/>
    <col min="5123" max="5123" width="46.85546875" style="137" customWidth="1"/>
    <col min="5124" max="5124" width="9.85546875" style="137" customWidth="1"/>
    <col min="5125" max="5125" width="21" style="137" customWidth="1"/>
    <col min="5126" max="5126" width="17" style="137" customWidth="1"/>
    <col min="5127" max="5127" width="16" style="137" customWidth="1"/>
    <col min="5128" max="5128" width="16.85546875" style="137" customWidth="1"/>
    <col min="5129" max="5129" width="25.28515625" style="137" customWidth="1"/>
    <col min="5130" max="5130" width="16.42578125" style="137" customWidth="1"/>
    <col min="5131" max="5131" width="42.42578125" style="137" customWidth="1"/>
    <col min="5132" max="5132" width="19.85546875" style="137" customWidth="1"/>
    <col min="5133" max="5133" width="20.42578125" style="137" customWidth="1"/>
    <col min="5134" max="5134" width="25" style="137" customWidth="1"/>
    <col min="5135" max="5135" width="13" style="137" customWidth="1"/>
    <col min="5136" max="5378" width="8.85546875" style="137"/>
    <col min="5379" max="5379" width="46.85546875" style="137" customWidth="1"/>
    <col min="5380" max="5380" width="9.85546875" style="137" customWidth="1"/>
    <col min="5381" max="5381" width="21" style="137" customWidth="1"/>
    <col min="5382" max="5382" width="17" style="137" customWidth="1"/>
    <col min="5383" max="5383" width="16" style="137" customWidth="1"/>
    <col min="5384" max="5384" width="16.85546875" style="137" customWidth="1"/>
    <col min="5385" max="5385" width="25.28515625" style="137" customWidth="1"/>
    <col min="5386" max="5386" width="16.42578125" style="137" customWidth="1"/>
    <col min="5387" max="5387" width="42.42578125" style="137" customWidth="1"/>
    <col min="5388" max="5388" width="19.85546875" style="137" customWidth="1"/>
    <col min="5389" max="5389" width="20.42578125" style="137" customWidth="1"/>
    <col min="5390" max="5390" width="25" style="137" customWidth="1"/>
    <col min="5391" max="5391" width="13" style="137" customWidth="1"/>
    <col min="5392" max="5634" width="8.85546875" style="137"/>
    <col min="5635" max="5635" width="46.85546875" style="137" customWidth="1"/>
    <col min="5636" max="5636" width="9.85546875" style="137" customWidth="1"/>
    <col min="5637" max="5637" width="21" style="137" customWidth="1"/>
    <col min="5638" max="5638" width="17" style="137" customWidth="1"/>
    <col min="5639" max="5639" width="16" style="137" customWidth="1"/>
    <col min="5640" max="5640" width="16.85546875" style="137" customWidth="1"/>
    <col min="5641" max="5641" width="25.28515625" style="137" customWidth="1"/>
    <col min="5642" max="5642" width="16.42578125" style="137" customWidth="1"/>
    <col min="5643" max="5643" width="42.42578125" style="137" customWidth="1"/>
    <col min="5644" max="5644" width="19.85546875" style="137" customWidth="1"/>
    <col min="5645" max="5645" width="20.42578125" style="137" customWidth="1"/>
    <col min="5646" max="5646" width="25" style="137" customWidth="1"/>
    <col min="5647" max="5647" width="13" style="137" customWidth="1"/>
    <col min="5648" max="5890" width="8.85546875" style="137"/>
    <col min="5891" max="5891" width="46.85546875" style="137" customWidth="1"/>
    <col min="5892" max="5892" width="9.85546875" style="137" customWidth="1"/>
    <col min="5893" max="5893" width="21" style="137" customWidth="1"/>
    <col min="5894" max="5894" width="17" style="137" customWidth="1"/>
    <col min="5895" max="5895" width="16" style="137" customWidth="1"/>
    <col min="5896" max="5896" width="16.85546875" style="137" customWidth="1"/>
    <col min="5897" max="5897" width="25.28515625" style="137" customWidth="1"/>
    <col min="5898" max="5898" width="16.42578125" style="137" customWidth="1"/>
    <col min="5899" max="5899" width="42.42578125" style="137" customWidth="1"/>
    <col min="5900" max="5900" width="19.85546875" style="137" customWidth="1"/>
    <col min="5901" max="5901" width="20.42578125" style="137" customWidth="1"/>
    <col min="5902" max="5902" width="25" style="137" customWidth="1"/>
    <col min="5903" max="5903" width="13" style="137" customWidth="1"/>
    <col min="5904" max="6146" width="8.85546875" style="137"/>
    <col min="6147" max="6147" width="46.85546875" style="137" customWidth="1"/>
    <col min="6148" max="6148" width="9.85546875" style="137" customWidth="1"/>
    <col min="6149" max="6149" width="21" style="137" customWidth="1"/>
    <col min="6150" max="6150" width="17" style="137" customWidth="1"/>
    <col min="6151" max="6151" width="16" style="137" customWidth="1"/>
    <col min="6152" max="6152" width="16.85546875" style="137" customWidth="1"/>
    <col min="6153" max="6153" width="25.28515625" style="137" customWidth="1"/>
    <col min="6154" max="6154" width="16.42578125" style="137" customWidth="1"/>
    <col min="6155" max="6155" width="42.42578125" style="137" customWidth="1"/>
    <col min="6156" max="6156" width="19.85546875" style="137" customWidth="1"/>
    <col min="6157" max="6157" width="20.42578125" style="137" customWidth="1"/>
    <col min="6158" max="6158" width="25" style="137" customWidth="1"/>
    <col min="6159" max="6159" width="13" style="137" customWidth="1"/>
    <col min="6160" max="6402" width="8.85546875" style="137"/>
    <col min="6403" max="6403" width="46.85546875" style="137" customWidth="1"/>
    <col min="6404" max="6404" width="9.85546875" style="137" customWidth="1"/>
    <col min="6405" max="6405" width="21" style="137" customWidth="1"/>
    <col min="6406" max="6406" width="17" style="137" customWidth="1"/>
    <col min="6407" max="6407" width="16" style="137" customWidth="1"/>
    <col min="6408" max="6408" width="16.85546875" style="137" customWidth="1"/>
    <col min="6409" max="6409" width="25.28515625" style="137" customWidth="1"/>
    <col min="6410" max="6410" width="16.42578125" style="137" customWidth="1"/>
    <col min="6411" max="6411" width="42.42578125" style="137" customWidth="1"/>
    <col min="6412" max="6412" width="19.85546875" style="137" customWidth="1"/>
    <col min="6413" max="6413" width="20.42578125" style="137" customWidth="1"/>
    <col min="6414" max="6414" width="25" style="137" customWidth="1"/>
    <col min="6415" max="6415" width="13" style="137" customWidth="1"/>
    <col min="6416" max="6658" width="8.85546875" style="137"/>
    <col min="6659" max="6659" width="46.85546875" style="137" customWidth="1"/>
    <col min="6660" max="6660" width="9.85546875" style="137" customWidth="1"/>
    <col min="6661" max="6661" width="21" style="137" customWidth="1"/>
    <col min="6662" max="6662" width="17" style="137" customWidth="1"/>
    <col min="6663" max="6663" width="16" style="137" customWidth="1"/>
    <col min="6664" max="6664" width="16.85546875" style="137" customWidth="1"/>
    <col min="6665" max="6665" width="25.28515625" style="137" customWidth="1"/>
    <col min="6666" max="6666" width="16.42578125" style="137" customWidth="1"/>
    <col min="6667" max="6667" width="42.42578125" style="137" customWidth="1"/>
    <col min="6668" max="6668" width="19.85546875" style="137" customWidth="1"/>
    <col min="6669" max="6669" width="20.42578125" style="137" customWidth="1"/>
    <col min="6670" max="6670" width="25" style="137" customWidth="1"/>
    <col min="6671" max="6671" width="13" style="137" customWidth="1"/>
    <col min="6672" max="6914" width="8.85546875" style="137"/>
    <col min="6915" max="6915" width="46.85546875" style="137" customWidth="1"/>
    <col min="6916" max="6916" width="9.85546875" style="137" customWidth="1"/>
    <col min="6917" max="6917" width="21" style="137" customWidth="1"/>
    <col min="6918" max="6918" width="17" style="137" customWidth="1"/>
    <col min="6919" max="6919" width="16" style="137" customWidth="1"/>
    <col min="6920" max="6920" width="16.85546875" style="137" customWidth="1"/>
    <col min="6921" max="6921" width="25.28515625" style="137" customWidth="1"/>
    <col min="6922" max="6922" width="16.42578125" style="137" customWidth="1"/>
    <col min="6923" max="6923" width="42.42578125" style="137" customWidth="1"/>
    <col min="6924" max="6924" width="19.85546875" style="137" customWidth="1"/>
    <col min="6925" max="6925" width="20.42578125" style="137" customWidth="1"/>
    <col min="6926" max="6926" width="25" style="137" customWidth="1"/>
    <col min="6927" max="6927" width="13" style="137" customWidth="1"/>
    <col min="6928" max="7170" width="8.85546875" style="137"/>
    <col min="7171" max="7171" width="46.85546875" style="137" customWidth="1"/>
    <col min="7172" max="7172" width="9.85546875" style="137" customWidth="1"/>
    <col min="7173" max="7173" width="21" style="137" customWidth="1"/>
    <col min="7174" max="7174" width="17" style="137" customWidth="1"/>
    <col min="7175" max="7175" width="16" style="137" customWidth="1"/>
    <col min="7176" max="7176" width="16.85546875" style="137" customWidth="1"/>
    <col min="7177" max="7177" width="25.28515625" style="137" customWidth="1"/>
    <col min="7178" max="7178" width="16.42578125" style="137" customWidth="1"/>
    <col min="7179" max="7179" width="42.42578125" style="137" customWidth="1"/>
    <col min="7180" max="7180" width="19.85546875" style="137" customWidth="1"/>
    <col min="7181" max="7181" width="20.42578125" style="137" customWidth="1"/>
    <col min="7182" max="7182" width="25" style="137" customWidth="1"/>
    <col min="7183" max="7183" width="13" style="137" customWidth="1"/>
    <col min="7184" max="7426" width="8.85546875" style="137"/>
    <col min="7427" max="7427" width="46.85546875" style="137" customWidth="1"/>
    <col min="7428" max="7428" width="9.85546875" style="137" customWidth="1"/>
    <col min="7429" max="7429" width="21" style="137" customWidth="1"/>
    <col min="7430" max="7430" width="17" style="137" customWidth="1"/>
    <col min="7431" max="7431" width="16" style="137" customWidth="1"/>
    <col min="7432" max="7432" width="16.85546875" style="137" customWidth="1"/>
    <col min="7433" max="7433" width="25.28515625" style="137" customWidth="1"/>
    <col min="7434" max="7434" width="16.42578125" style="137" customWidth="1"/>
    <col min="7435" max="7435" width="42.42578125" style="137" customWidth="1"/>
    <col min="7436" max="7436" width="19.85546875" style="137" customWidth="1"/>
    <col min="7437" max="7437" width="20.42578125" style="137" customWidth="1"/>
    <col min="7438" max="7438" width="25" style="137" customWidth="1"/>
    <col min="7439" max="7439" width="13" style="137" customWidth="1"/>
    <col min="7440" max="7682" width="8.85546875" style="137"/>
    <col min="7683" max="7683" width="46.85546875" style="137" customWidth="1"/>
    <col min="7684" max="7684" width="9.85546875" style="137" customWidth="1"/>
    <col min="7685" max="7685" width="21" style="137" customWidth="1"/>
    <col min="7686" max="7686" width="17" style="137" customWidth="1"/>
    <col min="7687" max="7687" width="16" style="137" customWidth="1"/>
    <col min="7688" max="7688" width="16.85546875" style="137" customWidth="1"/>
    <col min="7689" max="7689" width="25.28515625" style="137" customWidth="1"/>
    <col min="7690" max="7690" width="16.42578125" style="137" customWidth="1"/>
    <col min="7691" max="7691" width="42.42578125" style="137" customWidth="1"/>
    <col min="7692" max="7692" width="19.85546875" style="137" customWidth="1"/>
    <col min="7693" max="7693" width="20.42578125" style="137" customWidth="1"/>
    <col min="7694" max="7694" width="25" style="137" customWidth="1"/>
    <col min="7695" max="7695" width="13" style="137" customWidth="1"/>
    <col min="7696" max="7938" width="8.85546875" style="137"/>
    <col min="7939" max="7939" width="46.85546875" style="137" customWidth="1"/>
    <col min="7940" max="7940" width="9.85546875" style="137" customWidth="1"/>
    <col min="7941" max="7941" width="21" style="137" customWidth="1"/>
    <col min="7942" max="7942" width="17" style="137" customWidth="1"/>
    <col min="7943" max="7943" width="16" style="137" customWidth="1"/>
    <col min="7944" max="7944" width="16.85546875" style="137" customWidth="1"/>
    <col min="7945" max="7945" width="25.28515625" style="137" customWidth="1"/>
    <col min="7946" max="7946" width="16.42578125" style="137" customWidth="1"/>
    <col min="7947" max="7947" width="42.42578125" style="137" customWidth="1"/>
    <col min="7948" max="7948" width="19.85546875" style="137" customWidth="1"/>
    <col min="7949" max="7949" width="20.42578125" style="137" customWidth="1"/>
    <col min="7950" max="7950" width="25" style="137" customWidth="1"/>
    <col min="7951" max="7951" width="13" style="137" customWidth="1"/>
    <col min="7952" max="8194" width="8.85546875" style="137"/>
    <col min="8195" max="8195" width="46.85546875" style="137" customWidth="1"/>
    <col min="8196" max="8196" width="9.85546875" style="137" customWidth="1"/>
    <col min="8197" max="8197" width="21" style="137" customWidth="1"/>
    <col min="8198" max="8198" width="17" style="137" customWidth="1"/>
    <col min="8199" max="8199" width="16" style="137" customWidth="1"/>
    <col min="8200" max="8200" width="16.85546875" style="137" customWidth="1"/>
    <col min="8201" max="8201" width="25.28515625" style="137" customWidth="1"/>
    <col min="8202" max="8202" width="16.42578125" style="137" customWidth="1"/>
    <col min="8203" max="8203" width="42.42578125" style="137" customWidth="1"/>
    <col min="8204" max="8204" width="19.85546875" style="137" customWidth="1"/>
    <col min="8205" max="8205" width="20.42578125" style="137" customWidth="1"/>
    <col min="8206" max="8206" width="25" style="137" customWidth="1"/>
    <col min="8207" max="8207" width="13" style="137" customWidth="1"/>
    <col min="8208" max="8450" width="8.85546875" style="137"/>
    <col min="8451" max="8451" width="46.85546875" style="137" customWidth="1"/>
    <col min="8452" max="8452" width="9.85546875" style="137" customWidth="1"/>
    <col min="8453" max="8453" width="21" style="137" customWidth="1"/>
    <col min="8454" max="8454" width="17" style="137" customWidth="1"/>
    <col min="8455" max="8455" width="16" style="137" customWidth="1"/>
    <col min="8456" max="8456" width="16.85546875" style="137" customWidth="1"/>
    <col min="8457" max="8457" width="25.28515625" style="137" customWidth="1"/>
    <col min="8458" max="8458" width="16.42578125" style="137" customWidth="1"/>
    <col min="8459" max="8459" width="42.42578125" style="137" customWidth="1"/>
    <col min="8460" max="8460" width="19.85546875" style="137" customWidth="1"/>
    <col min="8461" max="8461" width="20.42578125" style="137" customWidth="1"/>
    <col min="8462" max="8462" width="25" style="137" customWidth="1"/>
    <col min="8463" max="8463" width="13" style="137" customWidth="1"/>
    <col min="8464" max="8706" width="8.85546875" style="137"/>
    <col min="8707" max="8707" width="46.85546875" style="137" customWidth="1"/>
    <col min="8708" max="8708" width="9.85546875" style="137" customWidth="1"/>
    <col min="8709" max="8709" width="21" style="137" customWidth="1"/>
    <col min="8710" max="8710" width="17" style="137" customWidth="1"/>
    <col min="8711" max="8711" width="16" style="137" customWidth="1"/>
    <col min="8712" max="8712" width="16.85546875" style="137" customWidth="1"/>
    <col min="8713" max="8713" width="25.28515625" style="137" customWidth="1"/>
    <col min="8714" max="8714" width="16.42578125" style="137" customWidth="1"/>
    <col min="8715" max="8715" width="42.42578125" style="137" customWidth="1"/>
    <col min="8716" max="8716" width="19.85546875" style="137" customWidth="1"/>
    <col min="8717" max="8717" width="20.42578125" style="137" customWidth="1"/>
    <col min="8718" max="8718" width="25" style="137" customWidth="1"/>
    <col min="8719" max="8719" width="13" style="137" customWidth="1"/>
    <col min="8720" max="8962" width="8.85546875" style="137"/>
    <col min="8963" max="8963" width="46.85546875" style="137" customWidth="1"/>
    <col min="8964" max="8964" width="9.85546875" style="137" customWidth="1"/>
    <col min="8965" max="8965" width="21" style="137" customWidth="1"/>
    <col min="8966" max="8966" width="17" style="137" customWidth="1"/>
    <col min="8967" max="8967" width="16" style="137" customWidth="1"/>
    <col min="8968" max="8968" width="16.85546875" style="137" customWidth="1"/>
    <col min="8969" max="8969" width="25.28515625" style="137" customWidth="1"/>
    <col min="8970" max="8970" width="16.42578125" style="137" customWidth="1"/>
    <col min="8971" max="8971" width="42.42578125" style="137" customWidth="1"/>
    <col min="8972" max="8972" width="19.85546875" style="137" customWidth="1"/>
    <col min="8973" max="8973" width="20.42578125" style="137" customWidth="1"/>
    <col min="8974" max="8974" width="25" style="137" customWidth="1"/>
    <col min="8975" max="8975" width="13" style="137" customWidth="1"/>
    <col min="8976" max="9218" width="8.85546875" style="137"/>
    <col min="9219" max="9219" width="46.85546875" style="137" customWidth="1"/>
    <col min="9220" max="9220" width="9.85546875" style="137" customWidth="1"/>
    <col min="9221" max="9221" width="21" style="137" customWidth="1"/>
    <col min="9222" max="9222" width="17" style="137" customWidth="1"/>
    <col min="9223" max="9223" width="16" style="137" customWidth="1"/>
    <col min="9224" max="9224" width="16.85546875" style="137" customWidth="1"/>
    <col min="9225" max="9225" width="25.28515625" style="137" customWidth="1"/>
    <col min="9226" max="9226" width="16.42578125" style="137" customWidth="1"/>
    <col min="9227" max="9227" width="42.42578125" style="137" customWidth="1"/>
    <col min="9228" max="9228" width="19.85546875" style="137" customWidth="1"/>
    <col min="9229" max="9229" width="20.42578125" style="137" customWidth="1"/>
    <col min="9230" max="9230" width="25" style="137" customWidth="1"/>
    <col min="9231" max="9231" width="13" style="137" customWidth="1"/>
    <col min="9232" max="9474" width="8.85546875" style="137"/>
    <col min="9475" max="9475" width="46.85546875" style="137" customWidth="1"/>
    <col min="9476" max="9476" width="9.85546875" style="137" customWidth="1"/>
    <col min="9477" max="9477" width="21" style="137" customWidth="1"/>
    <col min="9478" max="9478" width="17" style="137" customWidth="1"/>
    <col min="9479" max="9479" width="16" style="137" customWidth="1"/>
    <col min="9480" max="9480" width="16.85546875" style="137" customWidth="1"/>
    <col min="9481" max="9481" width="25.28515625" style="137" customWidth="1"/>
    <col min="9482" max="9482" width="16.42578125" style="137" customWidth="1"/>
    <col min="9483" max="9483" width="42.42578125" style="137" customWidth="1"/>
    <col min="9484" max="9484" width="19.85546875" style="137" customWidth="1"/>
    <col min="9485" max="9485" width="20.42578125" style="137" customWidth="1"/>
    <col min="9486" max="9486" width="25" style="137" customWidth="1"/>
    <col min="9487" max="9487" width="13" style="137" customWidth="1"/>
    <col min="9488" max="9730" width="8.85546875" style="137"/>
    <col min="9731" max="9731" width="46.85546875" style="137" customWidth="1"/>
    <col min="9732" max="9732" width="9.85546875" style="137" customWidth="1"/>
    <col min="9733" max="9733" width="21" style="137" customWidth="1"/>
    <col min="9734" max="9734" width="17" style="137" customWidth="1"/>
    <col min="9735" max="9735" width="16" style="137" customWidth="1"/>
    <col min="9736" max="9736" width="16.85546875" style="137" customWidth="1"/>
    <col min="9737" max="9737" width="25.28515625" style="137" customWidth="1"/>
    <col min="9738" max="9738" width="16.42578125" style="137" customWidth="1"/>
    <col min="9739" max="9739" width="42.42578125" style="137" customWidth="1"/>
    <col min="9740" max="9740" width="19.85546875" style="137" customWidth="1"/>
    <col min="9741" max="9741" width="20.42578125" style="137" customWidth="1"/>
    <col min="9742" max="9742" width="25" style="137" customWidth="1"/>
    <col min="9743" max="9743" width="13" style="137" customWidth="1"/>
    <col min="9744" max="9986" width="8.85546875" style="137"/>
    <col min="9987" max="9987" width="46.85546875" style="137" customWidth="1"/>
    <col min="9988" max="9988" width="9.85546875" style="137" customWidth="1"/>
    <col min="9989" max="9989" width="21" style="137" customWidth="1"/>
    <col min="9990" max="9990" width="17" style="137" customWidth="1"/>
    <col min="9991" max="9991" width="16" style="137" customWidth="1"/>
    <col min="9992" max="9992" width="16.85546875" style="137" customWidth="1"/>
    <col min="9993" max="9993" width="25.28515625" style="137" customWidth="1"/>
    <col min="9994" max="9994" width="16.42578125" style="137" customWidth="1"/>
    <col min="9995" max="9995" width="42.42578125" style="137" customWidth="1"/>
    <col min="9996" max="9996" width="19.85546875" style="137" customWidth="1"/>
    <col min="9997" max="9997" width="20.42578125" style="137" customWidth="1"/>
    <col min="9998" max="9998" width="25" style="137" customWidth="1"/>
    <col min="9999" max="9999" width="13" style="137" customWidth="1"/>
    <col min="10000" max="10242" width="8.85546875" style="137"/>
    <col min="10243" max="10243" width="46.85546875" style="137" customWidth="1"/>
    <col min="10244" max="10244" width="9.85546875" style="137" customWidth="1"/>
    <col min="10245" max="10245" width="21" style="137" customWidth="1"/>
    <col min="10246" max="10246" width="17" style="137" customWidth="1"/>
    <col min="10247" max="10247" width="16" style="137" customWidth="1"/>
    <col min="10248" max="10248" width="16.85546875" style="137" customWidth="1"/>
    <col min="10249" max="10249" width="25.28515625" style="137" customWidth="1"/>
    <col min="10250" max="10250" width="16.42578125" style="137" customWidth="1"/>
    <col min="10251" max="10251" width="42.42578125" style="137" customWidth="1"/>
    <col min="10252" max="10252" width="19.85546875" style="137" customWidth="1"/>
    <col min="10253" max="10253" width="20.42578125" style="137" customWidth="1"/>
    <col min="10254" max="10254" width="25" style="137" customWidth="1"/>
    <col min="10255" max="10255" width="13" style="137" customWidth="1"/>
    <col min="10256" max="10498" width="8.85546875" style="137"/>
    <col min="10499" max="10499" width="46.85546875" style="137" customWidth="1"/>
    <col min="10500" max="10500" width="9.85546875" style="137" customWidth="1"/>
    <col min="10501" max="10501" width="21" style="137" customWidth="1"/>
    <col min="10502" max="10502" width="17" style="137" customWidth="1"/>
    <col min="10503" max="10503" width="16" style="137" customWidth="1"/>
    <col min="10504" max="10504" width="16.85546875" style="137" customWidth="1"/>
    <col min="10505" max="10505" width="25.28515625" style="137" customWidth="1"/>
    <col min="10506" max="10506" width="16.42578125" style="137" customWidth="1"/>
    <col min="10507" max="10507" width="42.42578125" style="137" customWidth="1"/>
    <col min="10508" max="10508" width="19.85546875" style="137" customWidth="1"/>
    <col min="10509" max="10509" width="20.42578125" style="137" customWidth="1"/>
    <col min="10510" max="10510" width="25" style="137" customWidth="1"/>
    <col min="10511" max="10511" width="13" style="137" customWidth="1"/>
    <col min="10512" max="10754" width="8.85546875" style="137"/>
    <col min="10755" max="10755" width="46.85546875" style="137" customWidth="1"/>
    <col min="10756" max="10756" width="9.85546875" style="137" customWidth="1"/>
    <col min="10757" max="10757" width="21" style="137" customWidth="1"/>
    <col min="10758" max="10758" width="17" style="137" customWidth="1"/>
    <col min="10759" max="10759" width="16" style="137" customWidth="1"/>
    <col min="10760" max="10760" width="16.85546875" style="137" customWidth="1"/>
    <col min="10761" max="10761" width="25.28515625" style="137" customWidth="1"/>
    <col min="10762" max="10762" width="16.42578125" style="137" customWidth="1"/>
    <col min="10763" max="10763" width="42.42578125" style="137" customWidth="1"/>
    <col min="10764" max="10764" width="19.85546875" style="137" customWidth="1"/>
    <col min="10765" max="10765" width="20.42578125" style="137" customWidth="1"/>
    <col min="10766" max="10766" width="25" style="137" customWidth="1"/>
    <col min="10767" max="10767" width="13" style="137" customWidth="1"/>
    <col min="10768" max="11010" width="8.85546875" style="137"/>
    <col min="11011" max="11011" width="46.85546875" style="137" customWidth="1"/>
    <col min="11012" max="11012" width="9.85546875" style="137" customWidth="1"/>
    <col min="11013" max="11013" width="21" style="137" customWidth="1"/>
    <col min="11014" max="11014" width="17" style="137" customWidth="1"/>
    <col min="11015" max="11015" width="16" style="137" customWidth="1"/>
    <col min="11016" max="11016" width="16.85546875" style="137" customWidth="1"/>
    <col min="11017" max="11017" width="25.28515625" style="137" customWidth="1"/>
    <col min="11018" max="11018" width="16.42578125" style="137" customWidth="1"/>
    <col min="11019" max="11019" width="42.42578125" style="137" customWidth="1"/>
    <col min="11020" max="11020" width="19.85546875" style="137" customWidth="1"/>
    <col min="11021" max="11021" width="20.42578125" style="137" customWidth="1"/>
    <col min="11022" max="11022" width="25" style="137" customWidth="1"/>
    <col min="11023" max="11023" width="13" style="137" customWidth="1"/>
    <col min="11024" max="11266" width="8.85546875" style="137"/>
    <col min="11267" max="11267" width="46.85546875" style="137" customWidth="1"/>
    <col min="11268" max="11268" width="9.85546875" style="137" customWidth="1"/>
    <col min="11269" max="11269" width="21" style="137" customWidth="1"/>
    <col min="11270" max="11270" width="17" style="137" customWidth="1"/>
    <col min="11271" max="11271" width="16" style="137" customWidth="1"/>
    <col min="11272" max="11272" width="16.85546875" style="137" customWidth="1"/>
    <col min="11273" max="11273" width="25.28515625" style="137" customWidth="1"/>
    <col min="11274" max="11274" width="16.42578125" style="137" customWidth="1"/>
    <col min="11275" max="11275" width="42.42578125" style="137" customWidth="1"/>
    <col min="11276" max="11276" width="19.85546875" style="137" customWidth="1"/>
    <col min="11277" max="11277" width="20.42578125" style="137" customWidth="1"/>
    <col min="11278" max="11278" width="25" style="137" customWidth="1"/>
    <col min="11279" max="11279" width="13" style="137" customWidth="1"/>
    <col min="11280" max="11522" width="8.85546875" style="137"/>
    <col min="11523" max="11523" width="46.85546875" style="137" customWidth="1"/>
    <col min="11524" max="11524" width="9.85546875" style="137" customWidth="1"/>
    <col min="11525" max="11525" width="21" style="137" customWidth="1"/>
    <col min="11526" max="11526" width="17" style="137" customWidth="1"/>
    <col min="11527" max="11527" width="16" style="137" customWidth="1"/>
    <col min="11528" max="11528" width="16.85546875" style="137" customWidth="1"/>
    <col min="11529" max="11529" width="25.28515625" style="137" customWidth="1"/>
    <col min="11530" max="11530" width="16.42578125" style="137" customWidth="1"/>
    <col min="11531" max="11531" width="42.42578125" style="137" customWidth="1"/>
    <col min="11532" max="11532" width="19.85546875" style="137" customWidth="1"/>
    <col min="11533" max="11533" width="20.42578125" style="137" customWidth="1"/>
    <col min="11534" max="11534" width="25" style="137" customWidth="1"/>
    <col min="11535" max="11535" width="13" style="137" customWidth="1"/>
    <col min="11536" max="11778" width="8.85546875" style="137"/>
    <col min="11779" max="11779" width="46.85546875" style="137" customWidth="1"/>
    <col min="11780" max="11780" width="9.85546875" style="137" customWidth="1"/>
    <col min="11781" max="11781" width="21" style="137" customWidth="1"/>
    <col min="11782" max="11782" width="17" style="137" customWidth="1"/>
    <col min="11783" max="11783" width="16" style="137" customWidth="1"/>
    <col min="11784" max="11784" width="16.85546875" style="137" customWidth="1"/>
    <col min="11785" max="11785" width="25.28515625" style="137" customWidth="1"/>
    <col min="11786" max="11786" width="16.42578125" style="137" customWidth="1"/>
    <col min="11787" max="11787" width="42.42578125" style="137" customWidth="1"/>
    <col min="11788" max="11788" width="19.85546875" style="137" customWidth="1"/>
    <col min="11789" max="11789" width="20.42578125" style="137" customWidth="1"/>
    <col min="11790" max="11790" width="25" style="137" customWidth="1"/>
    <col min="11791" max="11791" width="13" style="137" customWidth="1"/>
    <col min="11792" max="12034" width="8.85546875" style="137"/>
    <col min="12035" max="12035" width="46.85546875" style="137" customWidth="1"/>
    <col min="12036" max="12036" width="9.85546875" style="137" customWidth="1"/>
    <col min="12037" max="12037" width="21" style="137" customWidth="1"/>
    <col min="12038" max="12038" width="17" style="137" customWidth="1"/>
    <col min="12039" max="12039" width="16" style="137" customWidth="1"/>
    <col min="12040" max="12040" width="16.85546875" style="137" customWidth="1"/>
    <col min="12041" max="12041" width="25.28515625" style="137" customWidth="1"/>
    <col min="12042" max="12042" width="16.42578125" style="137" customWidth="1"/>
    <col min="12043" max="12043" width="42.42578125" style="137" customWidth="1"/>
    <col min="12044" max="12044" width="19.85546875" style="137" customWidth="1"/>
    <col min="12045" max="12045" width="20.42578125" style="137" customWidth="1"/>
    <col min="12046" max="12046" width="25" style="137" customWidth="1"/>
    <col min="12047" max="12047" width="13" style="137" customWidth="1"/>
    <col min="12048" max="12290" width="8.85546875" style="137"/>
    <col min="12291" max="12291" width="46.85546875" style="137" customWidth="1"/>
    <col min="12292" max="12292" width="9.85546875" style="137" customWidth="1"/>
    <col min="12293" max="12293" width="21" style="137" customWidth="1"/>
    <col min="12294" max="12294" width="17" style="137" customWidth="1"/>
    <col min="12295" max="12295" width="16" style="137" customWidth="1"/>
    <col min="12296" max="12296" width="16.85546875" style="137" customWidth="1"/>
    <col min="12297" max="12297" width="25.28515625" style="137" customWidth="1"/>
    <col min="12298" max="12298" width="16.42578125" style="137" customWidth="1"/>
    <col min="12299" max="12299" width="42.42578125" style="137" customWidth="1"/>
    <col min="12300" max="12300" width="19.85546875" style="137" customWidth="1"/>
    <col min="12301" max="12301" width="20.42578125" style="137" customWidth="1"/>
    <col min="12302" max="12302" width="25" style="137" customWidth="1"/>
    <col min="12303" max="12303" width="13" style="137" customWidth="1"/>
    <col min="12304" max="12546" width="8.85546875" style="137"/>
    <col min="12547" max="12547" width="46.85546875" style="137" customWidth="1"/>
    <col min="12548" max="12548" width="9.85546875" style="137" customWidth="1"/>
    <col min="12549" max="12549" width="21" style="137" customWidth="1"/>
    <col min="12550" max="12550" width="17" style="137" customWidth="1"/>
    <col min="12551" max="12551" width="16" style="137" customWidth="1"/>
    <col min="12552" max="12552" width="16.85546875" style="137" customWidth="1"/>
    <col min="12553" max="12553" width="25.28515625" style="137" customWidth="1"/>
    <col min="12554" max="12554" width="16.42578125" style="137" customWidth="1"/>
    <col min="12555" max="12555" width="42.42578125" style="137" customWidth="1"/>
    <col min="12556" max="12556" width="19.85546875" style="137" customWidth="1"/>
    <col min="12557" max="12557" width="20.42578125" style="137" customWidth="1"/>
    <col min="12558" max="12558" width="25" style="137" customWidth="1"/>
    <col min="12559" max="12559" width="13" style="137" customWidth="1"/>
    <col min="12560" max="12802" width="8.85546875" style="137"/>
    <col min="12803" max="12803" width="46.85546875" style="137" customWidth="1"/>
    <col min="12804" max="12804" width="9.85546875" style="137" customWidth="1"/>
    <col min="12805" max="12805" width="21" style="137" customWidth="1"/>
    <col min="12806" max="12806" width="17" style="137" customWidth="1"/>
    <col min="12807" max="12807" width="16" style="137" customWidth="1"/>
    <col min="12808" max="12808" width="16.85546875" style="137" customWidth="1"/>
    <col min="12809" max="12809" width="25.28515625" style="137" customWidth="1"/>
    <col min="12810" max="12810" width="16.42578125" style="137" customWidth="1"/>
    <col min="12811" max="12811" width="42.42578125" style="137" customWidth="1"/>
    <col min="12812" max="12812" width="19.85546875" style="137" customWidth="1"/>
    <col min="12813" max="12813" width="20.42578125" style="137" customWidth="1"/>
    <col min="12814" max="12814" width="25" style="137" customWidth="1"/>
    <col min="12815" max="12815" width="13" style="137" customWidth="1"/>
    <col min="12816" max="13058" width="8.85546875" style="137"/>
    <col min="13059" max="13059" width="46.85546875" style="137" customWidth="1"/>
    <col min="13060" max="13060" width="9.85546875" style="137" customWidth="1"/>
    <col min="13061" max="13061" width="21" style="137" customWidth="1"/>
    <col min="13062" max="13062" width="17" style="137" customWidth="1"/>
    <col min="13063" max="13063" width="16" style="137" customWidth="1"/>
    <col min="13064" max="13064" width="16.85546875" style="137" customWidth="1"/>
    <col min="13065" max="13065" width="25.28515625" style="137" customWidth="1"/>
    <col min="13066" max="13066" width="16.42578125" style="137" customWidth="1"/>
    <col min="13067" max="13067" width="42.42578125" style="137" customWidth="1"/>
    <col min="13068" max="13068" width="19.85546875" style="137" customWidth="1"/>
    <col min="13069" max="13069" width="20.42578125" style="137" customWidth="1"/>
    <col min="13070" max="13070" width="25" style="137" customWidth="1"/>
    <col min="13071" max="13071" width="13" style="137" customWidth="1"/>
    <col min="13072" max="13314" width="8.85546875" style="137"/>
    <col min="13315" max="13315" width="46.85546875" style="137" customWidth="1"/>
    <col min="13316" max="13316" width="9.85546875" style="137" customWidth="1"/>
    <col min="13317" max="13317" width="21" style="137" customWidth="1"/>
    <col min="13318" max="13318" width="17" style="137" customWidth="1"/>
    <col min="13319" max="13319" width="16" style="137" customWidth="1"/>
    <col min="13320" max="13320" width="16.85546875" style="137" customWidth="1"/>
    <col min="13321" max="13321" width="25.28515625" style="137" customWidth="1"/>
    <col min="13322" max="13322" width="16.42578125" style="137" customWidth="1"/>
    <col min="13323" max="13323" width="42.42578125" style="137" customWidth="1"/>
    <col min="13324" max="13324" width="19.85546875" style="137" customWidth="1"/>
    <col min="13325" max="13325" width="20.42578125" style="137" customWidth="1"/>
    <col min="13326" max="13326" width="25" style="137" customWidth="1"/>
    <col min="13327" max="13327" width="13" style="137" customWidth="1"/>
    <col min="13328" max="13570" width="8.85546875" style="137"/>
    <col min="13571" max="13571" width="46.85546875" style="137" customWidth="1"/>
    <col min="13572" max="13572" width="9.85546875" style="137" customWidth="1"/>
    <col min="13573" max="13573" width="21" style="137" customWidth="1"/>
    <col min="13574" max="13574" width="17" style="137" customWidth="1"/>
    <col min="13575" max="13575" width="16" style="137" customWidth="1"/>
    <col min="13576" max="13576" width="16.85546875" style="137" customWidth="1"/>
    <col min="13577" max="13577" width="25.28515625" style="137" customWidth="1"/>
    <col min="13578" max="13578" width="16.42578125" style="137" customWidth="1"/>
    <col min="13579" max="13579" width="42.42578125" style="137" customWidth="1"/>
    <col min="13580" max="13580" width="19.85546875" style="137" customWidth="1"/>
    <col min="13581" max="13581" width="20.42578125" style="137" customWidth="1"/>
    <col min="13582" max="13582" width="25" style="137" customWidth="1"/>
    <col min="13583" max="13583" width="13" style="137" customWidth="1"/>
    <col min="13584" max="13826" width="8.85546875" style="137"/>
    <col min="13827" max="13827" width="46.85546875" style="137" customWidth="1"/>
    <col min="13828" max="13828" width="9.85546875" style="137" customWidth="1"/>
    <col min="13829" max="13829" width="21" style="137" customWidth="1"/>
    <col min="13830" max="13830" width="17" style="137" customWidth="1"/>
    <col min="13831" max="13831" width="16" style="137" customWidth="1"/>
    <col min="13832" max="13832" width="16.85546875" style="137" customWidth="1"/>
    <col min="13833" max="13833" width="25.28515625" style="137" customWidth="1"/>
    <col min="13834" max="13834" width="16.42578125" style="137" customWidth="1"/>
    <col min="13835" max="13835" width="42.42578125" style="137" customWidth="1"/>
    <col min="13836" max="13836" width="19.85546875" style="137" customWidth="1"/>
    <col min="13837" max="13837" width="20.42578125" style="137" customWidth="1"/>
    <col min="13838" max="13838" width="25" style="137" customWidth="1"/>
    <col min="13839" max="13839" width="13" style="137" customWidth="1"/>
    <col min="13840" max="14082" width="8.85546875" style="137"/>
    <col min="14083" max="14083" width="46.85546875" style="137" customWidth="1"/>
    <col min="14084" max="14084" width="9.85546875" style="137" customWidth="1"/>
    <col min="14085" max="14085" width="21" style="137" customWidth="1"/>
    <col min="14086" max="14086" width="17" style="137" customWidth="1"/>
    <col min="14087" max="14087" width="16" style="137" customWidth="1"/>
    <col min="14088" max="14088" width="16.85546875" style="137" customWidth="1"/>
    <col min="14089" max="14089" width="25.28515625" style="137" customWidth="1"/>
    <col min="14090" max="14090" width="16.42578125" style="137" customWidth="1"/>
    <col min="14091" max="14091" width="42.42578125" style="137" customWidth="1"/>
    <col min="14092" max="14092" width="19.85546875" style="137" customWidth="1"/>
    <col min="14093" max="14093" width="20.42578125" style="137" customWidth="1"/>
    <col min="14094" max="14094" width="25" style="137" customWidth="1"/>
    <col min="14095" max="14095" width="13" style="137" customWidth="1"/>
    <col min="14096" max="14338" width="8.85546875" style="137"/>
    <col min="14339" max="14339" width="46.85546875" style="137" customWidth="1"/>
    <col min="14340" max="14340" width="9.85546875" style="137" customWidth="1"/>
    <col min="14341" max="14341" width="21" style="137" customWidth="1"/>
    <col min="14342" max="14342" width="17" style="137" customWidth="1"/>
    <col min="14343" max="14343" width="16" style="137" customWidth="1"/>
    <col min="14344" max="14344" width="16.85546875" style="137" customWidth="1"/>
    <col min="14345" max="14345" width="25.28515625" style="137" customWidth="1"/>
    <col min="14346" max="14346" width="16.42578125" style="137" customWidth="1"/>
    <col min="14347" max="14347" width="42.42578125" style="137" customWidth="1"/>
    <col min="14348" max="14348" width="19.85546875" style="137" customWidth="1"/>
    <col min="14349" max="14349" width="20.42578125" style="137" customWidth="1"/>
    <col min="14350" max="14350" width="25" style="137" customWidth="1"/>
    <col min="14351" max="14351" width="13" style="137" customWidth="1"/>
    <col min="14352" max="14594" width="8.85546875" style="137"/>
    <col min="14595" max="14595" width="46.85546875" style="137" customWidth="1"/>
    <col min="14596" max="14596" width="9.85546875" style="137" customWidth="1"/>
    <col min="14597" max="14597" width="21" style="137" customWidth="1"/>
    <col min="14598" max="14598" width="17" style="137" customWidth="1"/>
    <col min="14599" max="14599" width="16" style="137" customWidth="1"/>
    <col min="14600" max="14600" width="16.85546875" style="137" customWidth="1"/>
    <col min="14601" max="14601" width="25.28515625" style="137" customWidth="1"/>
    <col min="14602" max="14602" width="16.42578125" style="137" customWidth="1"/>
    <col min="14603" max="14603" width="42.42578125" style="137" customWidth="1"/>
    <col min="14604" max="14604" width="19.85546875" style="137" customWidth="1"/>
    <col min="14605" max="14605" width="20.42578125" style="137" customWidth="1"/>
    <col min="14606" max="14606" width="25" style="137" customWidth="1"/>
    <col min="14607" max="14607" width="13" style="137" customWidth="1"/>
    <col min="14608" max="14850" width="8.85546875" style="137"/>
    <col min="14851" max="14851" width="46.85546875" style="137" customWidth="1"/>
    <col min="14852" max="14852" width="9.85546875" style="137" customWidth="1"/>
    <col min="14853" max="14853" width="21" style="137" customWidth="1"/>
    <col min="14854" max="14854" width="17" style="137" customWidth="1"/>
    <col min="14855" max="14855" width="16" style="137" customWidth="1"/>
    <col min="14856" max="14856" width="16.85546875" style="137" customWidth="1"/>
    <col min="14857" max="14857" width="25.28515625" style="137" customWidth="1"/>
    <col min="14858" max="14858" width="16.42578125" style="137" customWidth="1"/>
    <col min="14859" max="14859" width="42.42578125" style="137" customWidth="1"/>
    <col min="14860" max="14860" width="19.85546875" style="137" customWidth="1"/>
    <col min="14861" max="14861" width="20.42578125" style="137" customWidth="1"/>
    <col min="14862" max="14862" width="25" style="137" customWidth="1"/>
    <col min="14863" max="14863" width="13" style="137" customWidth="1"/>
    <col min="14864" max="15106" width="8.85546875" style="137"/>
    <col min="15107" max="15107" width="46.85546875" style="137" customWidth="1"/>
    <col min="15108" max="15108" width="9.85546875" style="137" customWidth="1"/>
    <col min="15109" max="15109" width="21" style="137" customWidth="1"/>
    <col min="15110" max="15110" width="17" style="137" customWidth="1"/>
    <col min="15111" max="15111" width="16" style="137" customWidth="1"/>
    <col min="15112" max="15112" width="16.85546875" style="137" customWidth="1"/>
    <col min="15113" max="15113" width="25.28515625" style="137" customWidth="1"/>
    <col min="15114" max="15114" width="16.42578125" style="137" customWidth="1"/>
    <col min="15115" max="15115" width="42.42578125" style="137" customWidth="1"/>
    <col min="15116" max="15116" width="19.85546875" style="137" customWidth="1"/>
    <col min="15117" max="15117" width="20.42578125" style="137" customWidth="1"/>
    <col min="15118" max="15118" width="25" style="137" customWidth="1"/>
    <col min="15119" max="15119" width="13" style="137" customWidth="1"/>
    <col min="15120" max="15362" width="8.85546875" style="137"/>
    <col min="15363" max="15363" width="46.85546875" style="137" customWidth="1"/>
    <col min="15364" max="15364" width="9.85546875" style="137" customWidth="1"/>
    <col min="15365" max="15365" width="21" style="137" customWidth="1"/>
    <col min="15366" max="15366" width="17" style="137" customWidth="1"/>
    <col min="15367" max="15367" width="16" style="137" customWidth="1"/>
    <col min="15368" max="15368" width="16.85546875" style="137" customWidth="1"/>
    <col min="15369" max="15369" width="25.28515625" style="137" customWidth="1"/>
    <col min="15370" max="15370" width="16.42578125" style="137" customWidth="1"/>
    <col min="15371" max="15371" width="42.42578125" style="137" customWidth="1"/>
    <col min="15372" max="15372" width="19.85546875" style="137" customWidth="1"/>
    <col min="15373" max="15373" width="20.42578125" style="137" customWidth="1"/>
    <col min="15374" max="15374" width="25" style="137" customWidth="1"/>
    <col min="15375" max="15375" width="13" style="137" customWidth="1"/>
    <col min="15376" max="15618" width="8.85546875" style="137"/>
    <col min="15619" max="15619" width="46.85546875" style="137" customWidth="1"/>
    <col min="15620" max="15620" width="9.85546875" style="137" customWidth="1"/>
    <col min="15621" max="15621" width="21" style="137" customWidth="1"/>
    <col min="15622" max="15622" width="17" style="137" customWidth="1"/>
    <col min="15623" max="15623" width="16" style="137" customWidth="1"/>
    <col min="15624" max="15624" width="16.85546875" style="137" customWidth="1"/>
    <col min="15625" max="15625" width="25.28515625" style="137" customWidth="1"/>
    <col min="15626" max="15626" width="16.42578125" style="137" customWidth="1"/>
    <col min="15627" max="15627" width="42.42578125" style="137" customWidth="1"/>
    <col min="15628" max="15628" width="19.85546875" style="137" customWidth="1"/>
    <col min="15629" max="15629" width="20.42578125" style="137" customWidth="1"/>
    <col min="15630" max="15630" width="25" style="137" customWidth="1"/>
    <col min="15631" max="15631" width="13" style="137" customWidth="1"/>
    <col min="15632" max="15874" width="8.85546875" style="137"/>
    <col min="15875" max="15875" width="46.85546875" style="137" customWidth="1"/>
    <col min="15876" max="15876" width="9.85546875" style="137" customWidth="1"/>
    <col min="15877" max="15877" width="21" style="137" customWidth="1"/>
    <col min="15878" max="15878" width="17" style="137" customWidth="1"/>
    <col min="15879" max="15879" width="16" style="137" customWidth="1"/>
    <col min="15880" max="15880" width="16.85546875" style="137" customWidth="1"/>
    <col min="15881" max="15881" width="25.28515625" style="137" customWidth="1"/>
    <col min="15882" max="15882" width="16.42578125" style="137" customWidth="1"/>
    <col min="15883" max="15883" width="42.42578125" style="137" customWidth="1"/>
    <col min="15884" max="15884" width="19.85546875" style="137" customWidth="1"/>
    <col min="15885" max="15885" width="20.42578125" style="137" customWidth="1"/>
    <col min="15886" max="15886" width="25" style="137" customWidth="1"/>
    <col min="15887" max="15887" width="13" style="137" customWidth="1"/>
    <col min="15888" max="16130" width="8.85546875" style="137"/>
    <col min="16131" max="16131" width="46.85546875" style="137" customWidth="1"/>
    <col min="16132" max="16132" width="9.85546875" style="137" customWidth="1"/>
    <col min="16133" max="16133" width="21" style="137" customWidth="1"/>
    <col min="16134" max="16134" width="17" style="137" customWidth="1"/>
    <col min="16135" max="16135" width="16" style="137" customWidth="1"/>
    <col min="16136" max="16136" width="16.85546875" style="137" customWidth="1"/>
    <col min="16137" max="16137" width="25.28515625" style="137" customWidth="1"/>
    <col min="16138" max="16138" width="16.42578125" style="137" customWidth="1"/>
    <col min="16139" max="16139" width="42.42578125" style="137" customWidth="1"/>
    <col min="16140" max="16140" width="19.85546875" style="137" customWidth="1"/>
    <col min="16141" max="16141" width="20.42578125" style="137" customWidth="1"/>
    <col min="16142" max="16142" width="25" style="137" customWidth="1"/>
    <col min="16143" max="16143" width="13" style="137" customWidth="1"/>
    <col min="16144" max="16384" width="8.85546875" style="137"/>
  </cols>
  <sheetData>
    <row r="1" spans="1:258" s="223" customFormat="1" ht="17.25" customHeight="1">
      <c r="A1" s="134" t="s">
        <v>160</v>
      </c>
      <c r="B1" s="300" t="s">
        <v>141</v>
      </c>
      <c r="C1" s="300"/>
      <c r="D1" s="300"/>
      <c r="E1" s="300"/>
      <c r="F1" s="300"/>
      <c r="G1" s="220" t="s">
        <v>142</v>
      </c>
      <c r="H1" s="333" t="s">
        <v>144</v>
      </c>
      <c r="I1" s="333"/>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row>
    <row r="2" spans="1:258" s="135" customFormat="1" ht="17.25" customHeight="1" thickBo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row>
    <row r="3" spans="1:258" s="135" customFormat="1" ht="15">
      <c r="A3" s="261" t="s">
        <v>149</v>
      </c>
      <c r="B3" s="262"/>
      <c r="C3" s="263"/>
      <c r="D3" s="264"/>
      <c r="E3" s="264"/>
      <c r="F3" s="264"/>
      <c r="G3" s="264"/>
      <c r="H3" s="264"/>
      <c r="I3" s="265"/>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row>
    <row r="4" spans="1:258" s="267" customFormat="1" ht="103.5" customHeight="1">
      <c r="A4" s="323" t="s">
        <v>161</v>
      </c>
      <c r="B4" s="324"/>
      <c r="C4" s="324"/>
      <c r="D4" s="324"/>
      <c r="E4" s="324"/>
      <c r="F4" s="324"/>
      <c r="G4" s="324"/>
      <c r="H4" s="324"/>
      <c r="I4" s="325"/>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c r="IV4" s="266"/>
      <c r="IW4" s="266"/>
      <c r="IX4" s="266"/>
    </row>
    <row r="5" spans="1:258" s="135" customFormat="1" ht="45" customHeight="1" thickBot="1">
      <c r="A5" s="326" t="s">
        <v>151</v>
      </c>
      <c r="B5" s="327"/>
      <c r="C5" s="327"/>
      <c r="D5" s="327"/>
      <c r="E5" s="327"/>
      <c r="F5" s="327"/>
      <c r="G5" s="327"/>
      <c r="H5" s="327"/>
      <c r="I5" s="328"/>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2"/>
      <c r="IU5" s="122"/>
      <c r="IV5" s="122"/>
      <c r="IW5" s="122"/>
      <c r="IX5" s="122"/>
    </row>
    <row r="6" spans="1:258" ht="17.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row>
    <row r="7" spans="1:258" s="129" customFormat="1" ht="34.5" customHeight="1">
      <c r="A7" s="128" t="s">
        <v>0</v>
      </c>
      <c r="B7" s="130" t="s">
        <v>26</v>
      </c>
      <c r="C7" s="131" t="s">
        <v>1</v>
      </c>
      <c r="D7" s="131" t="s">
        <v>110</v>
      </c>
      <c r="E7" s="132" t="s">
        <v>2</v>
      </c>
      <c r="F7" s="133" t="s">
        <v>111</v>
      </c>
      <c r="G7" s="133" t="s">
        <v>120</v>
      </c>
      <c r="H7" s="133" t="s">
        <v>123</v>
      </c>
      <c r="I7" s="131" t="s">
        <v>3</v>
      </c>
      <c r="J7" s="122"/>
      <c r="K7" s="122"/>
      <c r="L7" s="122"/>
    </row>
    <row r="8" spans="1:258" s="129" customFormat="1" ht="17.25" customHeight="1">
      <c r="A8" s="128" t="s">
        <v>113</v>
      </c>
      <c r="B8" s="124"/>
      <c r="C8" s="124"/>
      <c r="D8" s="124"/>
      <c r="E8" s="124"/>
      <c r="F8" s="124"/>
      <c r="G8" s="124"/>
      <c r="H8" s="124"/>
      <c r="I8" s="124"/>
      <c r="J8" s="122"/>
      <c r="K8" s="122"/>
      <c r="L8" s="122"/>
    </row>
    <row r="9" spans="1:258" s="138" customFormat="1" ht="25.5" customHeight="1">
      <c r="A9" s="165" t="s">
        <v>162</v>
      </c>
      <c r="B9" s="167">
        <v>1</v>
      </c>
      <c r="C9" s="191">
        <v>0</v>
      </c>
      <c r="D9" s="191">
        <v>0</v>
      </c>
      <c r="E9" s="268">
        <f>B9*C9</f>
        <v>0</v>
      </c>
      <c r="F9" s="269">
        <f>B9*D9</f>
        <v>0</v>
      </c>
      <c r="G9" s="270"/>
      <c r="H9" s="270"/>
      <c r="I9" s="271"/>
      <c r="J9" s="136"/>
      <c r="K9" s="136"/>
      <c r="L9" s="136"/>
    </row>
    <row r="10" spans="1:258" s="138" customFormat="1" ht="17.25" customHeight="1">
      <c r="A10" s="165" t="s">
        <v>4</v>
      </c>
      <c r="B10" s="167">
        <v>50</v>
      </c>
      <c r="C10" s="191">
        <v>0</v>
      </c>
      <c r="D10" s="191">
        <v>0</v>
      </c>
      <c r="E10" s="268">
        <f>B10*C10</f>
        <v>0</v>
      </c>
      <c r="F10" s="269">
        <f>B10*D10</f>
        <v>0</v>
      </c>
      <c r="G10" s="270"/>
      <c r="H10" s="270"/>
      <c r="I10" s="271"/>
      <c r="J10" s="136"/>
      <c r="K10" s="136"/>
      <c r="L10" s="136"/>
    </row>
    <row r="11" spans="1:258" s="138" customFormat="1" ht="17.25" customHeight="1">
      <c r="A11" s="165"/>
      <c r="B11" s="167"/>
      <c r="C11" s="271"/>
      <c r="D11" s="271"/>
      <c r="E11" s="268"/>
      <c r="F11" s="269"/>
      <c r="G11" s="270"/>
      <c r="H11" s="270"/>
      <c r="I11" s="271"/>
      <c r="J11" s="136"/>
      <c r="K11" s="136"/>
      <c r="L11" s="136"/>
    </row>
    <row r="12" spans="1:258" s="138" customFormat="1" ht="24.75" customHeight="1">
      <c r="A12" s="165" t="s">
        <v>163</v>
      </c>
      <c r="B12" s="167">
        <v>1</v>
      </c>
      <c r="C12" s="191">
        <v>0</v>
      </c>
      <c r="D12" s="191">
        <v>0</v>
      </c>
      <c r="E12" s="268">
        <f>B12*C12</f>
        <v>0</v>
      </c>
      <c r="F12" s="269">
        <f t="shared" ref="F12:F17" si="0">B12*D12</f>
        <v>0</v>
      </c>
      <c r="G12" s="272"/>
      <c r="H12" s="272"/>
      <c r="I12" s="271"/>
      <c r="J12" s="136"/>
      <c r="K12" s="136"/>
      <c r="L12" s="136"/>
    </row>
    <row r="13" spans="1:258" s="138" customFormat="1" ht="17.25" customHeight="1">
      <c r="A13" s="165" t="s">
        <v>4</v>
      </c>
      <c r="B13" s="167">
        <v>50</v>
      </c>
      <c r="C13" s="191">
        <v>0</v>
      </c>
      <c r="D13" s="191">
        <v>0</v>
      </c>
      <c r="E13" s="268">
        <f>B13*C13</f>
        <v>0</v>
      </c>
      <c r="F13" s="269">
        <f t="shared" si="0"/>
        <v>0</v>
      </c>
      <c r="G13" s="270"/>
      <c r="H13" s="270"/>
      <c r="I13" s="271"/>
      <c r="J13" s="136"/>
      <c r="K13" s="136"/>
      <c r="L13" s="136"/>
    </row>
    <row r="14" spans="1:258" s="138" customFormat="1" ht="17.25" customHeight="1">
      <c r="A14" s="139"/>
      <c r="B14" s="273"/>
      <c r="C14" s="191">
        <v>0</v>
      </c>
      <c r="D14" s="191">
        <v>0</v>
      </c>
      <c r="E14" s="268">
        <f t="shared" ref="E14:E17" si="1">B14*C14</f>
        <v>0</v>
      </c>
      <c r="F14" s="269">
        <f t="shared" si="0"/>
        <v>0</v>
      </c>
      <c r="G14" s="272"/>
      <c r="H14" s="272"/>
      <c r="I14" s="271"/>
      <c r="J14" s="136"/>
      <c r="K14" s="136"/>
      <c r="L14" s="136"/>
    </row>
    <row r="15" spans="1:258" s="138" customFormat="1" ht="17.25" customHeight="1">
      <c r="A15" s="139"/>
      <c r="B15" s="273"/>
      <c r="C15" s="191">
        <v>0</v>
      </c>
      <c r="D15" s="191">
        <v>0</v>
      </c>
      <c r="E15" s="268">
        <f t="shared" si="1"/>
        <v>0</v>
      </c>
      <c r="F15" s="269">
        <f t="shared" si="0"/>
        <v>0</v>
      </c>
      <c r="G15" s="272"/>
      <c r="H15" s="272"/>
      <c r="I15" s="271"/>
      <c r="J15" s="136"/>
      <c r="K15" s="136"/>
      <c r="L15" s="136"/>
    </row>
    <row r="16" spans="1:258" s="138" customFormat="1" ht="17.25" customHeight="1">
      <c r="A16" s="139"/>
      <c r="B16" s="273"/>
      <c r="C16" s="191">
        <v>0</v>
      </c>
      <c r="D16" s="191">
        <v>0</v>
      </c>
      <c r="E16" s="268">
        <f t="shared" si="1"/>
        <v>0</v>
      </c>
      <c r="F16" s="269">
        <f t="shared" si="0"/>
        <v>0</v>
      </c>
      <c r="G16" s="272"/>
      <c r="H16" s="272"/>
      <c r="I16" s="271"/>
      <c r="J16" s="136"/>
      <c r="K16" s="136"/>
      <c r="L16" s="136"/>
    </row>
    <row r="17" spans="1:12" s="138" customFormat="1" ht="17.25" customHeight="1">
      <c r="A17" s="139"/>
      <c r="B17" s="273"/>
      <c r="C17" s="191">
        <v>0</v>
      </c>
      <c r="D17" s="191">
        <v>0</v>
      </c>
      <c r="E17" s="268">
        <f t="shared" si="1"/>
        <v>0</v>
      </c>
      <c r="F17" s="269">
        <f t="shared" si="0"/>
        <v>0</v>
      </c>
      <c r="G17" s="272"/>
      <c r="H17" s="272"/>
      <c r="I17" s="271"/>
      <c r="J17" s="136"/>
      <c r="K17" s="136"/>
      <c r="L17" s="136"/>
    </row>
    <row r="18" spans="1:12" s="138" customFormat="1" ht="17.25" customHeight="1">
      <c r="A18" s="165" t="s">
        <v>118</v>
      </c>
      <c r="B18" s="167"/>
      <c r="C18" s="167"/>
      <c r="D18" s="167"/>
      <c r="E18" s="274">
        <v>0</v>
      </c>
      <c r="F18" s="274">
        <v>0</v>
      </c>
      <c r="G18" s="275"/>
      <c r="H18" s="275"/>
      <c r="I18" s="167"/>
      <c r="J18" s="136"/>
      <c r="K18" s="136"/>
      <c r="L18" s="136"/>
    </row>
    <row r="19" spans="1:12" s="129" customFormat="1" ht="17.25" customHeight="1">
      <c r="A19" s="276" t="s">
        <v>127</v>
      </c>
      <c r="B19" s="277"/>
      <c r="C19" s="277"/>
      <c r="D19" s="277"/>
      <c r="E19" s="278"/>
      <c r="F19" s="277"/>
      <c r="G19" s="279">
        <f>F18*24+E18</f>
        <v>0</v>
      </c>
      <c r="H19" s="279">
        <f>F18*48+E18</f>
        <v>0</v>
      </c>
      <c r="I19" s="277"/>
      <c r="J19" s="134"/>
      <c r="K19" s="134"/>
      <c r="L19" s="134"/>
    </row>
    <row r="20" spans="1:12" s="121" customFormat="1" ht="17.25" customHeight="1">
      <c r="A20" s="118" t="s">
        <v>114</v>
      </c>
      <c r="B20" s="119"/>
      <c r="C20" s="119"/>
      <c r="D20" s="119"/>
      <c r="E20" s="127"/>
      <c r="F20" s="119"/>
      <c r="G20" s="119"/>
      <c r="H20" s="119"/>
      <c r="I20" s="119"/>
      <c r="J20" s="122"/>
      <c r="K20" s="122"/>
      <c r="L20" s="122"/>
    </row>
    <row r="21" spans="1:12" s="138" customFormat="1" ht="17.25" customHeight="1">
      <c r="A21" s="165" t="s">
        <v>116</v>
      </c>
      <c r="B21" s="167">
        <v>1</v>
      </c>
      <c r="C21" s="191">
        <v>0</v>
      </c>
      <c r="D21" s="191">
        <v>0</v>
      </c>
      <c r="E21" s="268">
        <v>0</v>
      </c>
      <c r="F21" s="269">
        <v>0</v>
      </c>
      <c r="G21" s="270"/>
      <c r="H21" s="270"/>
      <c r="I21" s="271"/>
      <c r="J21" s="136"/>
      <c r="K21" s="136"/>
      <c r="L21" s="136"/>
    </row>
    <row r="22" spans="1:12" s="138" customFormat="1" ht="17.25" customHeight="1">
      <c r="A22" s="165" t="s">
        <v>117</v>
      </c>
      <c r="B22" s="167">
        <v>1</v>
      </c>
      <c r="C22" s="191">
        <v>0</v>
      </c>
      <c r="D22" s="191">
        <v>0</v>
      </c>
      <c r="E22" s="268">
        <f t="shared" ref="E22:E34" si="2">B22*C22</f>
        <v>0</v>
      </c>
      <c r="F22" s="269">
        <f t="shared" ref="F22:F34" si="3">B22*D22</f>
        <v>0</v>
      </c>
      <c r="G22" s="270"/>
      <c r="H22" s="270"/>
      <c r="I22" s="271"/>
      <c r="J22" s="136"/>
      <c r="K22" s="136"/>
      <c r="L22" s="136"/>
    </row>
    <row r="23" spans="1:12" s="138" customFormat="1" ht="17.25" customHeight="1">
      <c r="A23" s="165" t="s">
        <v>5</v>
      </c>
      <c r="B23" s="167">
        <v>1</v>
      </c>
      <c r="C23" s="191">
        <v>0</v>
      </c>
      <c r="D23" s="191">
        <v>0</v>
      </c>
      <c r="E23" s="268">
        <f t="shared" si="2"/>
        <v>0</v>
      </c>
      <c r="F23" s="269">
        <f t="shared" si="3"/>
        <v>0</v>
      </c>
      <c r="G23" s="270"/>
      <c r="H23" s="270"/>
      <c r="I23" s="271"/>
      <c r="J23" s="136"/>
      <c r="K23" s="136"/>
      <c r="L23" s="136"/>
    </row>
    <row r="24" spans="1:12" s="138" customFormat="1" ht="17.25" customHeight="1">
      <c r="A24" s="165" t="s">
        <v>6</v>
      </c>
      <c r="B24" s="167">
        <v>9</v>
      </c>
      <c r="C24" s="191">
        <v>0</v>
      </c>
      <c r="D24" s="191">
        <v>0</v>
      </c>
      <c r="E24" s="268">
        <f t="shared" si="2"/>
        <v>0</v>
      </c>
      <c r="F24" s="269">
        <f t="shared" si="3"/>
        <v>0</v>
      </c>
      <c r="G24" s="270"/>
      <c r="H24" s="270"/>
      <c r="I24" s="271"/>
      <c r="J24" s="136"/>
      <c r="K24" s="136"/>
      <c r="L24" s="136"/>
    </row>
    <row r="25" spans="1:12" s="138" customFormat="1" ht="17.25" customHeight="1">
      <c r="A25" s="165" t="s">
        <v>7</v>
      </c>
      <c r="B25" s="167">
        <v>0</v>
      </c>
      <c r="C25" s="191">
        <v>0</v>
      </c>
      <c r="D25" s="191">
        <v>0</v>
      </c>
      <c r="E25" s="268">
        <f t="shared" si="2"/>
        <v>0</v>
      </c>
      <c r="F25" s="269">
        <f t="shared" si="3"/>
        <v>0</v>
      </c>
      <c r="G25" s="270"/>
      <c r="H25" s="270"/>
      <c r="I25" s="271"/>
      <c r="J25" s="136"/>
      <c r="K25" s="136"/>
      <c r="L25" s="136"/>
    </row>
    <row r="26" spans="1:12" s="138" customFormat="1" ht="17.25" customHeight="1">
      <c r="A26" s="165" t="s">
        <v>8</v>
      </c>
      <c r="B26" s="167">
        <v>0</v>
      </c>
      <c r="C26" s="191">
        <v>0</v>
      </c>
      <c r="D26" s="191">
        <v>0</v>
      </c>
      <c r="E26" s="268">
        <f t="shared" si="2"/>
        <v>0</v>
      </c>
      <c r="F26" s="269">
        <f t="shared" si="3"/>
        <v>0</v>
      </c>
      <c r="G26" s="270"/>
      <c r="H26" s="270"/>
      <c r="I26" s="271"/>
      <c r="J26" s="136"/>
      <c r="K26" s="136"/>
      <c r="L26" s="136"/>
    </row>
    <row r="27" spans="1:12" s="138" customFormat="1" ht="17.25" customHeight="1">
      <c r="A27" s="165" t="s">
        <v>9</v>
      </c>
      <c r="B27" s="167">
        <v>1</v>
      </c>
      <c r="C27" s="191">
        <v>0</v>
      </c>
      <c r="D27" s="191">
        <v>0</v>
      </c>
      <c r="E27" s="268">
        <f t="shared" si="2"/>
        <v>0</v>
      </c>
      <c r="F27" s="269">
        <f t="shared" si="3"/>
        <v>0</v>
      </c>
      <c r="G27" s="270"/>
      <c r="H27" s="270"/>
      <c r="I27" s="271"/>
      <c r="J27" s="136"/>
      <c r="K27" s="136"/>
      <c r="L27" s="136"/>
    </row>
    <row r="28" spans="1:12" s="138" customFormat="1" ht="17.25" customHeight="1">
      <c r="A28" s="165" t="s">
        <v>10</v>
      </c>
      <c r="B28" s="167">
        <v>8</v>
      </c>
      <c r="C28" s="191">
        <v>0</v>
      </c>
      <c r="D28" s="191">
        <v>0</v>
      </c>
      <c r="E28" s="268">
        <f t="shared" si="2"/>
        <v>0</v>
      </c>
      <c r="F28" s="269">
        <f t="shared" si="3"/>
        <v>0</v>
      </c>
      <c r="G28" s="270"/>
      <c r="H28" s="270"/>
      <c r="I28" s="271"/>
      <c r="J28" s="136"/>
      <c r="K28" s="136"/>
      <c r="L28" s="136"/>
    </row>
    <row r="29" spans="1:12" s="138" customFormat="1" ht="17.25" customHeight="1">
      <c r="A29" s="165" t="s">
        <v>11</v>
      </c>
      <c r="B29" s="167">
        <v>0</v>
      </c>
      <c r="C29" s="191">
        <v>0</v>
      </c>
      <c r="D29" s="191">
        <v>0</v>
      </c>
      <c r="E29" s="268"/>
      <c r="F29" s="269">
        <f t="shared" si="3"/>
        <v>0</v>
      </c>
      <c r="G29" s="270"/>
      <c r="H29" s="270"/>
      <c r="I29" s="271"/>
      <c r="J29" s="136"/>
      <c r="K29" s="136"/>
      <c r="L29" s="136"/>
    </row>
    <row r="30" spans="1:12" s="138" customFormat="1" ht="17.25" customHeight="1">
      <c r="A30" s="165" t="s">
        <v>12</v>
      </c>
      <c r="B30" s="167">
        <v>0</v>
      </c>
      <c r="C30" s="191">
        <v>0</v>
      </c>
      <c r="D30" s="191">
        <v>0</v>
      </c>
      <c r="E30" s="268">
        <f t="shared" si="2"/>
        <v>0</v>
      </c>
      <c r="F30" s="269">
        <f t="shared" si="3"/>
        <v>0</v>
      </c>
      <c r="G30" s="270"/>
      <c r="H30" s="270"/>
      <c r="I30" s="271"/>
      <c r="J30" s="136"/>
      <c r="K30" s="136"/>
      <c r="L30" s="136"/>
    </row>
    <row r="31" spans="1:12" s="138" customFormat="1" ht="27.75" customHeight="1">
      <c r="A31" s="165" t="s">
        <v>115</v>
      </c>
      <c r="B31" s="167">
        <v>1</v>
      </c>
      <c r="C31" s="191">
        <v>0</v>
      </c>
      <c r="D31" s="191">
        <v>0</v>
      </c>
      <c r="E31" s="268">
        <f t="shared" si="2"/>
        <v>0</v>
      </c>
      <c r="F31" s="269">
        <f t="shared" si="3"/>
        <v>0</v>
      </c>
      <c r="G31" s="270"/>
      <c r="H31" s="270"/>
      <c r="I31" s="271"/>
      <c r="J31" s="136"/>
      <c r="K31" s="136"/>
      <c r="L31" s="136"/>
    </row>
    <row r="32" spans="1:12" s="138" customFormat="1" ht="27.75" customHeight="1">
      <c r="A32" s="139"/>
      <c r="B32" s="273"/>
      <c r="C32" s="191">
        <v>0</v>
      </c>
      <c r="D32" s="191">
        <v>0</v>
      </c>
      <c r="E32" s="268">
        <f t="shared" si="2"/>
        <v>0</v>
      </c>
      <c r="F32" s="269">
        <f t="shared" si="3"/>
        <v>0</v>
      </c>
      <c r="G32" s="270"/>
      <c r="H32" s="270"/>
      <c r="I32" s="271"/>
      <c r="J32" s="136"/>
      <c r="K32" s="136"/>
      <c r="L32" s="136"/>
    </row>
    <row r="33" spans="1:14" s="138" customFormat="1" ht="27.75" customHeight="1">
      <c r="A33" s="139"/>
      <c r="B33" s="273"/>
      <c r="C33" s="191">
        <v>0</v>
      </c>
      <c r="D33" s="191">
        <v>0</v>
      </c>
      <c r="E33" s="268">
        <f t="shared" si="2"/>
        <v>0</v>
      </c>
      <c r="F33" s="269">
        <f t="shared" si="3"/>
        <v>0</v>
      </c>
      <c r="G33" s="270"/>
      <c r="H33" s="270"/>
      <c r="I33" s="271"/>
      <c r="J33" s="136"/>
      <c r="K33" s="136"/>
      <c r="L33" s="136"/>
    </row>
    <row r="34" spans="1:14" s="138" customFormat="1" ht="27.75" customHeight="1">
      <c r="A34" s="139"/>
      <c r="B34" s="273"/>
      <c r="C34" s="191">
        <v>0</v>
      </c>
      <c r="D34" s="191">
        <v>0</v>
      </c>
      <c r="E34" s="268">
        <f t="shared" si="2"/>
        <v>0</v>
      </c>
      <c r="F34" s="269">
        <f t="shared" si="3"/>
        <v>0</v>
      </c>
      <c r="G34" s="270"/>
      <c r="H34" s="270"/>
      <c r="I34" s="271"/>
      <c r="J34" s="136"/>
      <c r="K34" s="136"/>
      <c r="L34" s="136"/>
    </row>
    <row r="35" spans="1:14" s="138" customFormat="1" ht="17.25" customHeight="1">
      <c r="A35" s="165" t="s">
        <v>119</v>
      </c>
      <c r="B35" s="167"/>
      <c r="C35" s="167"/>
      <c r="D35" s="167"/>
      <c r="E35" s="280">
        <f>SUM(E21:E34)</f>
        <v>0</v>
      </c>
      <c r="F35" s="280">
        <f>SUM(F21:F34)</f>
        <v>0</v>
      </c>
      <c r="G35" s="272"/>
      <c r="H35" s="272"/>
      <c r="I35" s="271"/>
      <c r="J35" s="136"/>
      <c r="K35" s="136"/>
      <c r="L35" s="136"/>
    </row>
    <row r="36" spans="1:14" s="121" customFormat="1" ht="17.25" customHeight="1">
      <c r="A36" s="281" t="s">
        <v>128</v>
      </c>
      <c r="B36" s="119"/>
      <c r="C36" s="120"/>
      <c r="D36" s="120"/>
      <c r="E36" s="202"/>
      <c r="F36" s="202"/>
      <c r="G36" s="250">
        <f>F35*24+E35</f>
        <v>0</v>
      </c>
      <c r="H36" s="279">
        <f>F35*48+E35</f>
        <v>0</v>
      </c>
      <c r="I36" s="122"/>
      <c r="J36" s="200"/>
      <c r="K36" s="122"/>
      <c r="L36" s="122"/>
    </row>
    <row r="37" spans="1:14" s="121" customFormat="1" ht="17.25" customHeight="1">
      <c r="A37" s="123"/>
      <c r="B37" s="119"/>
      <c r="C37" s="124"/>
      <c r="D37" s="125"/>
      <c r="E37" s="203"/>
      <c r="F37" s="203"/>
      <c r="G37" s="203"/>
      <c r="H37" s="204"/>
      <c r="I37" s="122"/>
      <c r="J37" s="211"/>
      <c r="K37" s="122"/>
      <c r="L37" s="122"/>
    </row>
    <row r="38" spans="1:14" s="121" customFormat="1" ht="17.25" customHeight="1">
      <c r="A38" s="314" t="s">
        <v>129</v>
      </c>
      <c r="B38" s="315"/>
      <c r="C38" s="316"/>
      <c r="D38" s="120"/>
      <c r="E38" s="205">
        <f>E35+E18</f>
        <v>0</v>
      </c>
      <c r="F38" s="205">
        <f>F35+F18</f>
        <v>0</v>
      </c>
      <c r="G38" s="205">
        <f>E38+24*F38</f>
        <v>0</v>
      </c>
      <c r="H38" s="206">
        <f>E38+48*F38</f>
        <v>0</v>
      </c>
      <c r="I38" s="271"/>
      <c r="J38" s="211"/>
      <c r="K38" s="122"/>
      <c r="M38" s="126"/>
    </row>
    <row r="39" spans="1:14" s="138" customFormat="1" ht="17.25" customHeight="1">
      <c r="A39" s="140"/>
      <c r="B39" s="141"/>
      <c r="C39" s="142"/>
      <c r="D39" s="143"/>
      <c r="E39" s="143"/>
      <c r="F39" s="143"/>
      <c r="G39" s="143"/>
      <c r="H39" s="143"/>
      <c r="I39" s="143"/>
      <c r="J39" s="201"/>
      <c r="K39" s="142"/>
      <c r="L39" s="142"/>
      <c r="M39" s="143"/>
      <c r="N39" s="144"/>
    </row>
    <row r="40" spans="1:14" s="150" customFormat="1" ht="25.5">
      <c r="A40" s="145" t="s">
        <v>13</v>
      </c>
      <c r="B40" s="146"/>
      <c r="C40" s="147"/>
      <c r="D40" s="239"/>
      <c r="E40" s="210" t="s">
        <v>2</v>
      </c>
      <c r="F40" s="179" t="s">
        <v>111</v>
      </c>
      <c r="G40" s="179" t="s">
        <v>130</v>
      </c>
      <c r="H40" s="179" t="s">
        <v>131</v>
      </c>
      <c r="I40" s="149"/>
      <c r="J40" s="282"/>
      <c r="L40" s="151"/>
    </row>
    <row r="41" spans="1:14" s="150" customFormat="1" ht="17.25" customHeight="1">
      <c r="A41" s="199"/>
      <c r="B41" s="152"/>
      <c r="C41" s="152"/>
      <c r="D41" s="152"/>
      <c r="E41" s="283">
        <v>0</v>
      </c>
      <c r="F41" s="283">
        <f>0.5*F38</f>
        <v>0</v>
      </c>
      <c r="G41" s="284">
        <f>24*F41</f>
        <v>0</v>
      </c>
      <c r="H41" s="284">
        <f>48*F41</f>
        <v>0</v>
      </c>
      <c r="I41" s="152"/>
      <c r="J41" s="285"/>
      <c r="L41" s="151"/>
    </row>
    <row r="42" spans="1:14" s="150" customFormat="1" ht="17.25" customHeight="1">
      <c r="A42" s="153"/>
      <c r="B42" s="154"/>
      <c r="C42" s="155"/>
      <c r="D42" s="156"/>
      <c r="E42" s="157"/>
      <c r="F42" s="157"/>
      <c r="G42" s="157"/>
      <c r="H42" s="157"/>
      <c r="I42" s="158"/>
      <c r="J42" s="282"/>
      <c r="L42" s="151"/>
    </row>
    <row r="43" spans="1:14" s="150" customFormat="1" ht="17.25" customHeight="1">
      <c r="A43" s="320" t="s">
        <v>126</v>
      </c>
      <c r="B43" s="320"/>
      <c r="C43" s="320"/>
      <c r="D43" s="208"/>
      <c r="E43" s="280">
        <f>E38-E41</f>
        <v>0</v>
      </c>
      <c r="F43" s="280">
        <f>F38-F41</f>
        <v>0</v>
      </c>
      <c r="G43" s="280">
        <f>G38-G41</f>
        <v>0</v>
      </c>
      <c r="H43" s="280">
        <f>H38-H41</f>
        <v>0</v>
      </c>
      <c r="I43" s="209"/>
      <c r="J43" s="285"/>
      <c r="L43" s="151"/>
    </row>
    <row r="44" spans="1:14" s="150" customFormat="1" ht="17.25" customHeight="1">
      <c r="A44" s="153"/>
      <c r="B44" s="154"/>
      <c r="C44" s="155"/>
      <c r="D44" s="156"/>
      <c r="E44" s="157"/>
      <c r="F44" s="157"/>
      <c r="G44" s="157"/>
      <c r="H44" s="157"/>
      <c r="I44" s="158"/>
      <c r="J44" s="282"/>
      <c r="L44" s="151"/>
    </row>
    <row r="45" spans="1:14" s="189" customFormat="1" ht="17.25" customHeight="1">
      <c r="A45" s="185" t="s">
        <v>121</v>
      </c>
      <c r="B45" s="186"/>
      <c r="C45" s="187"/>
      <c r="D45" s="188"/>
      <c r="E45" s="205">
        <f>E38-E41</f>
        <v>0</v>
      </c>
      <c r="F45" s="205">
        <f>F38-F41</f>
        <v>0</v>
      </c>
      <c r="G45" s="205">
        <f>E45+24*F45</f>
        <v>0</v>
      </c>
      <c r="H45" s="206">
        <f>E45+48*F45</f>
        <v>0</v>
      </c>
      <c r="I45" s="271"/>
      <c r="J45" s="285"/>
      <c r="L45" s="190"/>
    </row>
    <row r="46" spans="1:14" s="138" customFormat="1" ht="17.25" customHeight="1">
      <c r="J46" s="142"/>
      <c r="K46" s="142"/>
      <c r="L46" s="163"/>
    </row>
    <row r="47" spans="1:14" s="138" customFormat="1" ht="17.25" customHeight="1">
      <c r="F47" s="282"/>
      <c r="G47" s="282"/>
      <c r="H47" s="282"/>
      <c r="I47" s="282"/>
      <c r="J47" s="142"/>
      <c r="K47" s="142"/>
    </row>
    <row r="48" spans="1:14" s="138" customFormat="1" ht="18.75" customHeight="1">
      <c r="A48" s="331" t="s">
        <v>15</v>
      </c>
      <c r="B48" s="332" t="s">
        <v>16</v>
      </c>
      <c r="C48" s="332"/>
      <c r="D48" s="321" t="s">
        <v>17</v>
      </c>
      <c r="E48" s="321" t="s">
        <v>122</v>
      </c>
      <c r="F48" s="321" t="s">
        <v>111</v>
      </c>
      <c r="G48" s="317" t="s">
        <v>120</v>
      </c>
      <c r="H48" s="317" t="s">
        <v>123</v>
      </c>
      <c r="I48" s="318" t="s">
        <v>3</v>
      </c>
      <c r="J48" s="142"/>
      <c r="K48" s="142"/>
    </row>
    <row r="49" spans="1:15" s="138" customFormat="1" ht="28.5" customHeight="1">
      <c r="A49" s="331"/>
      <c r="B49" s="239" t="s">
        <v>18</v>
      </c>
      <c r="C49" s="239" t="s">
        <v>19</v>
      </c>
      <c r="D49" s="322"/>
      <c r="E49" s="322"/>
      <c r="F49" s="322"/>
      <c r="G49" s="317"/>
      <c r="H49" s="317"/>
      <c r="I49" s="319"/>
      <c r="J49" s="142"/>
      <c r="K49" s="142"/>
    </row>
    <row r="50" spans="1:15" s="138" customFormat="1" ht="17.25" customHeight="1">
      <c r="A50" s="165" t="s">
        <v>20</v>
      </c>
      <c r="B50" s="286">
        <f>4923+2174</f>
        <v>7097</v>
      </c>
      <c r="C50" s="286">
        <f>17847+7989</f>
        <v>25836</v>
      </c>
      <c r="D50" s="191">
        <v>0</v>
      </c>
      <c r="E50" s="191">
        <v>0</v>
      </c>
      <c r="F50" s="219">
        <f>(B50*D50+C50*E50)</f>
        <v>0</v>
      </c>
      <c r="G50" s="287"/>
      <c r="H50" s="287"/>
      <c r="I50" s="271"/>
      <c r="J50" s="142"/>
      <c r="K50" s="142"/>
    </row>
    <row r="51" spans="1:15" s="138" customFormat="1" ht="17.25" customHeight="1">
      <c r="A51" s="165" t="s">
        <v>21</v>
      </c>
      <c r="B51" s="286">
        <f>1378+480</f>
        <v>1858</v>
      </c>
      <c r="C51" s="286">
        <f>5621+1742</f>
        <v>7363</v>
      </c>
      <c r="D51" s="191">
        <v>0</v>
      </c>
      <c r="E51" s="191">
        <v>0</v>
      </c>
      <c r="F51" s="219">
        <f>(B51*D51+C51*E51)</f>
        <v>0</v>
      </c>
      <c r="G51" s="287"/>
      <c r="H51" s="287"/>
      <c r="I51" s="271"/>
      <c r="J51" s="142"/>
      <c r="K51" s="142"/>
    </row>
    <row r="52" spans="1:15" s="138" customFormat="1" ht="17.25" customHeight="1">
      <c r="A52" s="165" t="s">
        <v>22</v>
      </c>
      <c r="B52" s="286">
        <f>5570+1848+1571+3742/10+7264/10</f>
        <v>10089.6</v>
      </c>
      <c r="C52" s="286">
        <f>13369+4811+3784+8981/10+17433/10</f>
        <v>24605.399999999998</v>
      </c>
      <c r="D52" s="191">
        <v>0</v>
      </c>
      <c r="E52" s="191">
        <v>0</v>
      </c>
      <c r="F52" s="219">
        <f t="shared" ref="F52:F57" si="4">(B52*D52+C52*E52)</f>
        <v>0</v>
      </c>
      <c r="G52" s="287"/>
      <c r="H52" s="287"/>
      <c r="I52" s="271"/>
      <c r="J52" s="142"/>
      <c r="K52" s="142"/>
    </row>
    <row r="53" spans="1:15" s="138" customFormat="1" ht="17.25" customHeight="1">
      <c r="A53" s="170"/>
      <c r="B53" s="166"/>
      <c r="C53" s="166"/>
      <c r="D53" s="192"/>
      <c r="E53" s="192"/>
      <c r="F53" s="219">
        <f t="shared" si="4"/>
        <v>0</v>
      </c>
      <c r="G53" s="287"/>
      <c r="H53" s="287"/>
      <c r="I53" s="271"/>
      <c r="J53" s="142"/>
      <c r="K53" s="142"/>
    </row>
    <row r="54" spans="1:15" s="138" customFormat="1" ht="17.25" customHeight="1">
      <c r="A54" s="170"/>
      <c r="B54" s="166"/>
      <c r="C54" s="166"/>
      <c r="D54" s="192"/>
      <c r="E54" s="192"/>
      <c r="F54" s="219">
        <f t="shared" si="4"/>
        <v>0</v>
      </c>
      <c r="G54" s="287"/>
      <c r="H54" s="287"/>
      <c r="I54" s="271"/>
      <c r="J54" s="142"/>
      <c r="K54" s="142"/>
    </row>
    <row r="55" spans="1:15" s="138" customFormat="1" ht="17.25" customHeight="1">
      <c r="A55" s="170"/>
      <c r="B55" s="166"/>
      <c r="C55" s="166"/>
      <c r="D55" s="192"/>
      <c r="E55" s="192"/>
      <c r="F55" s="219">
        <f>(B55*D55+C55*E55)</f>
        <v>0</v>
      </c>
      <c r="G55" s="287"/>
      <c r="H55" s="287"/>
      <c r="I55" s="271"/>
      <c r="J55" s="142"/>
      <c r="K55" s="142"/>
    </row>
    <row r="56" spans="1:15" s="138" customFormat="1" ht="17.25" customHeight="1">
      <c r="A56" s="170"/>
      <c r="B56" s="166"/>
      <c r="C56" s="166"/>
      <c r="D56" s="192"/>
      <c r="E56" s="192"/>
      <c r="F56" s="219">
        <f t="shared" si="4"/>
        <v>0</v>
      </c>
      <c r="G56" s="287"/>
      <c r="H56" s="287"/>
      <c r="I56" s="271"/>
      <c r="J56" s="142"/>
      <c r="K56" s="142"/>
    </row>
    <row r="57" spans="1:15" s="138" customFormat="1" ht="17.25" customHeight="1">
      <c r="A57" s="170"/>
      <c r="B57" s="166"/>
      <c r="C57" s="166"/>
      <c r="D57" s="192"/>
      <c r="E57" s="192"/>
      <c r="F57" s="219">
        <f t="shared" si="4"/>
        <v>0</v>
      </c>
      <c r="G57" s="287"/>
      <c r="H57" s="287"/>
      <c r="I57" s="271"/>
      <c r="J57" s="142"/>
      <c r="K57" s="142"/>
    </row>
    <row r="58" spans="1:15" s="129" customFormat="1" ht="17.25" customHeight="1">
      <c r="A58" s="193" t="s">
        <v>23</v>
      </c>
      <c r="B58" s="193"/>
      <c r="C58" s="193"/>
      <c r="D58" s="194"/>
      <c r="E58" s="195"/>
      <c r="F58" s="198">
        <f>SUM(F50:F57)</f>
        <v>0</v>
      </c>
      <c r="G58" s="198">
        <f>24*F58</f>
        <v>0</v>
      </c>
      <c r="H58" s="198">
        <f>48*F58</f>
        <v>0</v>
      </c>
      <c r="I58" s="271"/>
      <c r="J58" s="204"/>
      <c r="K58" s="196"/>
      <c r="L58" s="197"/>
      <c r="M58" s="195"/>
      <c r="N58" s="241"/>
      <c r="O58" s="241"/>
    </row>
    <row r="59" spans="1:15" s="138" customFormat="1" ht="17.25" customHeight="1">
      <c r="A59" s="171"/>
      <c r="B59" s="172"/>
      <c r="C59" s="173"/>
      <c r="D59" s="174"/>
      <c r="E59" s="172"/>
      <c r="F59" s="172"/>
      <c r="G59" s="172"/>
      <c r="H59" s="172"/>
      <c r="I59" s="175"/>
      <c r="J59" s="142"/>
      <c r="K59" s="142"/>
      <c r="L59" s="176"/>
      <c r="M59" s="172"/>
      <c r="N59" s="144"/>
      <c r="O59" s="144"/>
    </row>
    <row r="60" spans="1:15" s="150" customFormat="1" ht="34.5" customHeight="1">
      <c r="A60" s="145" t="s">
        <v>13</v>
      </c>
      <c r="B60" s="146"/>
      <c r="C60" s="147"/>
      <c r="D60" s="148"/>
      <c r="E60" s="149"/>
      <c r="F60" s="164" t="s">
        <v>111</v>
      </c>
      <c r="G60" s="164" t="s">
        <v>120</v>
      </c>
      <c r="H60" s="164" t="s">
        <v>123</v>
      </c>
      <c r="I60" s="238" t="s">
        <v>3</v>
      </c>
      <c r="J60" s="142"/>
      <c r="K60" s="142"/>
    </row>
    <row r="61" spans="1:15" s="150" customFormat="1" ht="17.25" customHeight="1">
      <c r="A61" s="152"/>
      <c r="B61" s="152"/>
      <c r="C61" s="152"/>
      <c r="D61" s="152"/>
      <c r="E61" s="152"/>
      <c r="F61" s="288">
        <f>0.4*F58</f>
        <v>0</v>
      </c>
      <c r="G61" s="288">
        <f>0.4*G58</f>
        <v>0</v>
      </c>
      <c r="H61" s="288">
        <f>0.4*H58</f>
        <v>0</v>
      </c>
      <c r="I61" s="271"/>
      <c r="J61" s="142"/>
      <c r="K61" s="142"/>
    </row>
    <row r="62" spans="1:15" s="150" customFormat="1" ht="17.25" customHeight="1">
      <c r="A62" s="153"/>
      <c r="B62" s="154"/>
      <c r="C62" s="155"/>
      <c r="D62" s="157"/>
      <c r="E62" s="158"/>
      <c r="F62" s="154"/>
      <c r="G62" s="154"/>
      <c r="H62" s="154"/>
      <c r="J62" s="142"/>
      <c r="K62" s="142"/>
    </row>
    <row r="63" spans="1:15" s="150" customFormat="1" ht="17.25" customHeight="1">
      <c r="A63" s="159" t="s">
        <v>24</v>
      </c>
      <c r="B63" s="160"/>
      <c r="C63" s="161"/>
      <c r="D63" s="162"/>
      <c r="E63" s="162"/>
      <c r="F63" s="289">
        <f>F58-F61</f>
        <v>0</v>
      </c>
      <c r="G63" s="289">
        <f>G58-G61</f>
        <v>0</v>
      </c>
      <c r="H63" s="289">
        <f>H58-H61</f>
        <v>0</v>
      </c>
      <c r="I63" s="271"/>
      <c r="J63" s="142"/>
      <c r="K63" s="142"/>
    </row>
    <row r="64" spans="1:15" s="138" customFormat="1" ht="17.25" customHeight="1">
      <c r="A64" s="171"/>
      <c r="B64" s="172"/>
      <c r="C64" s="173"/>
      <c r="D64" s="174"/>
      <c r="E64" s="172"/>
      <c r="F64" s="172"/>
      <c r="G64" s="172"/>
      <c r="H64" s="172"/>
      <c r="I64" s="175"/>
      <c r="J64" s="142"/>
      <c r="K64" s="142"/>
      <c r="L64" s="176"/>
      <c r="M64" s="172"/>
      <c r="N64" s="144"/>
      <c r="O64" s="144"/>
    </row>
    <row r="65" spans="1:14" ht="17.25" customHeight="1">
      <c r="A65" s="177" t="s">
        <v>25</v>
      </c>
      <c r="B65" s="329" t="s">
        <v>26</v>
      </c>
      <c r="C65" s="330"/>
      <c r="D65" s="178" t="s">
        <v>27</v>
      </c>
      <c r="E65" s="178"/>
      <c r="F65" s="178"/>
      <c r="G65" s="178"/>
      <c r="H65" s="178" t="s">
        <v>28</v>
      </c>
      <c r="I65" s="238" t="s">
        <v>3</v>
      </c>
      <c r="J65" s="142"/>
      <c r="K65" s="142"/>
      <c r="L65" s="137"/>
    </row>
    <row r="66" spans="1:14" ht="17.25" customHeight="1">
      <c r="A66" s="169" t="s">
        <v>29</v>
      </c>
      <c r="B66" s="167" t="s">
        <v>30</v>
      </c>
      <c r="C66" s="167" t="s">
        <v>31</v>
      </c>
      <c r="D66" s="207">
        <v>0</v>
      </c>
      <c r="E66" s="207"/>
      <c r="F66" s="207"/>
      <c r="G66" s="207"/>
      <c r="H66" s="207">
        <v>0</v>
      </c>
      <c r="I66" s="271"/>
      <c r="J66" s="142"/>
      <c r="K66" s="142"/>
      <c r="L66" s="137"/>
    </row>
    <row r="67" spans="1:14" ht="17.25" customHeight="1">
      <c r="A67" s="172"/>
      <c r="B67" s="141"/>
      <c r="C67" s="142"/>
      <c r="D67" s="180"/>
      <c r="E67" s="180"/>
      <c r="F67" s="180"/>
      <c r="G67" s="180"/>
      <c r="H67" s="180"/>
      <c r="I67" s="180"/>
      <c r="J67" s="181"/>
      <c r="K67" s="181"/>
      <c r="L67" s="181"/>
      <c r="M67" s="182"/>
      <c r="N67" s="136"/>
    </row>
    <row r="69" spans="1:14" ht="17.25" customHeight="1">
      <c r="D69" s="183"/>
    </row>
    <row r="70" spans="1:14" ht="32.25" customHeight="1">
      <c r="A70" s="290" t="s">
        <v>124</v>
      </c>
      <c r="B70" s="291"/>
      <c r="C70" s="292"/>
      <c r="D70" s="293"/>
      <c r="E70" s="294"/>
      <c r="F70" s="294"/>
      <c r="G70" s="294">
        <f>G45+G63</f>
        <v>0</v>
      </c>
      <c r="H70" s="294">
        <f>H45+H63</f>
        <v>0</v>
      </c>
      <c r="I70" s="271"/>
    </row>
    <row r="71" spans="1:14" ht="17.25" customHeight="1">
      <c r="G71" s="137" t="s">
        <v>132</v>
      </c>
    </row>
    <row r="101" spans="3:12" ht="17.25" customHeight="1">
      <c r="C101" s="184"/>
      <c r="J101" s="137"/>
      <c r="K101" s="137"/>
      <c r="L101" s="137"/>
    </row>
    <row r="102" spans="3:12" ht="17.25" customHeight="1">
      <c r="C102" s="184"/>
      <c r="J102" s="137"/>
      <c r="K102" s="137"/>
      <c r="L102" s="137"/>
    </row>
    <row r="103" spans="3:12" ht="17.25" customHeight="1">
      <c r="C103" s="184"/>
      <c r="J103" s="137"/>
      <c r="K103" s="137"/>
      <c r="L103" s="137"/>
    </row>
    <row r="104" spans="3:12" ht="17.25" customHeight="1">
      <c r="C104" s="184"/>
      <c r="J104" s="137"/>
      <c r="K104" s="137"/>
      <c r="L104" s="137"/>
    </row>
    <row r="105" spans="3:12" ht="17.25" customHeight="1">
      <c r="C105" s="184"/>
      <c r="J105" s="137"/>
      <c r="K105" s="137"/>
      <c r="L105" s="137"/>
    </row>
    <row r="106" spans="3:12" ht="17.25" customHeight="1">
      <c r="C106" s="184"/>
      <c r="J106" s="137"/>
      <c r="K106" s="137"/>
      <c r="L106" s="137"/>
    </row>
    <row r="107" spans="3:12" ht="17.25" customHeight="1">
      <c r="C107" s="184"/>
      <c r="J107" s="137"/>
      <c r="K107" s="137"/>
      <c r="L107" s="137"/>
    </row>
    <row r="108" spans="3:12" ht="17.25" customHeight="1">
      <c r="C108" s="184"/>
      <c r="J108" s="137"/>
      <c r="K108" s="137"/>
      <c r="L108" s="137"/>
    </row>
  </sheetData>
  <mergeCells count="15">
    <mergeCell ref="B65:C65"/>
    <mergeCell ref="B1:F1"/>
    <mergeCell ref="H1:I1"/>
    <mergeCell ref="A38:C38"/>
    <mergeCell ref="A43:C43"/>
    <mergeCell ref="A48:A49"/>
    <mergeCell ref="B48:C48"/>
    <mergeCell ref="D48:D49"/>
    <mergeCell ref="E48:E49"/>
    <mergeCell ref="F48:F49"/>
    <mergeCell ref="G48:G49"/>
    <mergeCell ref="H48:H49"/>
    <mergeCell ref="I48:I49"/>
    <mergeCell ref="A4:I4"/>
    <mergeCell ref="A5:I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IX108"/>
  <sheetViews>
    <sheetView topLeftCell="A10" zoomScale="85" zoomScaleNormal="85" workbookViewId="0">
      <selection activeCell="A10" sqref="A10"/>
    </sheetView>
  </sheetViews>
  <sheetFormatPr defaultColWidth="8.85546875" defaultRowHeight="17.25" customHeight="1"/>
  <cols>
    <col min="1" max="1" width="50" style="137" customWidth="1"/>
    <col min="2" max="2" width="9.85546875" style="137" customWidth="1"/>
    <col min="3" max="3" width="21" style="137" customWidth="1"/>
    <col min="4" max="4" width="17" style="137" customWidth="1"/>
    <col min="5" max="5" width="16" style="137" customWidth="1"/>
    <col min="6" max="6" width="16.85546875" style="137" customWidth="1"/>
    <col min="7" max="8" width="20.28515625" style="137" customWidth="1"/>
    <col min="9" max="9" width="45" style="137" customWidth="1"/>
    <col min="10" max="10" width="24" style="168" customWidth="1"/>
    <col min="11" max="11" width="42.42578125" style="168" customWidth="1"/>
    <col min="12" max="12" width="19.85546875" style="168" customWidth="1"/>
    <col min="13" max="13" width="20.42578125" style="137" customWidth="1"/>
    <col min="14" max="14" width="25" style="137" customWidth="1"/>
    <col min="15" max="15" width="13" style="137" customWidth="1"/>
    <col min="16" max="258" width="8.85546875" style="137"/>
    <col min="259" max="259" width="46.85546875" style="137" customWidth="1"/>
    <col min="260" max="260" width="9.85546875" style="137" customWidth="1"/>
    <col min="261" max="261" width="21" style="137" customWidth="1"/>
    <col min="262" max="262" width="17" style="137" customWidth="1"/>
    <col min="263" max="263" width="16" style="137" customWidth="1"/>
    <col min="264" max="264" width="16.85546875" style="137" customWidth="1"/>
    <col min="265" max="265" width="25.28515625" style="137" customWidth="1"/>
    <col min="266" max="266" width="16.42578125" style="137" customWidth="1"/>
    <col min="267" max="267" width="42.42578125" style="137" customWidth="1"/>
    <col min="268" max="268" width="19.85546875" style="137" customWidth="1"/>
    <col min="269" max="269" width="20.42578125" style="137" customWidth="1"/>
    <col min="270" max="270" width="25" style="137" customWidth="1"/>
    <col min="271" max="271" width="13" style="137" customWidth="1"/>
    <col min="272" max="514" width="8.85546875" style="137"/>
    <col min="515" max="515" width="46.85546875" style="137" customWidth="1"/>
    <col min="516" max="516" width="9.85546875" style="137" customWidth="1"/>
    <col min="517" max="517" width="21" style="137" customWidth="1"/>
    <col min="518" max="518" width="17" style="137" customWidth="1"/>
    <col min="519" max="519" width="16" style="137" customWidth="1"/>
    <col min="520" max="520" width="16.85546875" style="137" customWidth="1"/>
    <col min="521" max="521" width="25.28515625" style="137" customWidth="1"/>
    <col min="522" max="522" width="16.42578125" style="137" customWidth="1"/>
    <col min="523" max="523" width="42.42578125" style="137" customWidth="1"/>
    <col min="524" max="524" width="19.85546875" style="137" customWidth="1"/>
    <col min="525" max="525" width="20.42578125" style="137" customWidth="1"/>
    <col min="526" max="526" width="25" style="137" customWidth="1"/>
    <col min="527" max="527" width="13" style="137" customWidth="1"/>
    <col min="528" max="770" width="8.85546875" style="137"/>
    <col min="771" max="771" width="46.85546875" style="137" customWidth="1"/>
    <col min="772" max="772" width="9.85546875" style="137" customWidth="1"/>
    <col min="773" max="773" width="21" style="137" customWidth="1"/>
    <col min="774" max="774" width="17" style="137" customWidth="1"/>
    <col min="775" max="775" width="16" style="137" customWidth="1"/>
    <col min="776" max="776" width="16.85546875" style="137" customWidth="1"/>
    <col min="777" max="777" width="25.28515625" style="137" customWidth="1"/>
    <col min="778" max="778" width="16.42578125" style="137" customWidth="1"/>
    <col min="779" max="779" width="42.42578125" style="137" customWidth="1"/>
    <col min="780" max="780" width="19.85546875" style="137" customWidth="1"/>
    <col min="781" max="781" width="20.42578125" style="137" customWidth="1"/>
    <col min="782" max="782" width="25" style="137" customWidth="1"/>
    <col min="783" max="783" width="13" style="137" customWidth="1"/>
    <col min="784" max="1026" width="8.85546875" style="137"/>
    <col min="1027" max="1027" width="46.85546875" style="137" customWidth="1"/>
    <col min="1028" max="1028" width="9.85546875" style="137" customWidth="1"/>
    <col min="1029" max="1029" width="21" style="137" customWidth="1"/>
    <col min="1030" max="1030" width="17" style="137" customWidth="1"/>
    <col min="1031" max="1031" width="16" style="137" customWidth="1"/>
    <col min="1032" max="1032" width="16.85546875" style="137" customWidth="1"/>
    <col min="1033" max="1033" width="25.28515625" style="137" customWidth="1"/>
    <col min="1034" max="1034" width="16.42578125" style="137" customWidth="1"/>
    <col min="1035" max="1035" width="42.42578125" style="137" customWidth="1"/>
    <col min="1036" max="1036" width="19.85546875" style="137" customWidth="1"/>
    <col min="1037" max="1037" width="20.42578125" style="137" customWidth="1"/>
    <col min="1038" max="1038" width="25" style="137" customWidth="1"/>
    <col min="1039" max="1039" width="13" style="137" customWidth="1"/>
    <col min="1040" max="1282" width="8.85546875" style="137"/>
    <col min="1283" max="1283" width="46.85546875" style="137" customWidth="1"/>
    <col min="1284" max="1284" width="9.85546875" style="137" customWidth="1"/>
    <col min="1285" max="1285" width="21" style="137" customWidth="1"/>
    <col min="1286" max="1286" width="17" style="137" customWidth="1"/>
    <col min="1287" max="1287" width="16" style="137" customWidth="1"/>
    <col min="1288" max="1288" width="16.85546875" style="137" customWidth="1"/>
    <col min="1289" max="1289" width="25.28515625" style="137" customWidth="1"/>
    <col min="1290" max="1290" width="16.42578125" style="137" customWidth="1"/>
    <col min="1291" max="1291" width="42.42578125" style="137" customWidth="1"/>
    <col min="1292" max="1292" width="19.85546875" style="137" customWidth="1"/>
    <col min="1293" max="1293" width="20.42578125" style="137" customWidth="1"/>
    <col min="1294" max="1294" width="25" style="137" customWidth="1"/>
    <col min="1295" max="1295" width="13" style="137" customWidth="1"/>
    <col min="1296" max="1538" width="8.85546875" style="137"/>
    <col min="1539" max="1539" width="46.85546875" style="137" customWidth="1"/>
    <col min="1540" max="1540" width="9.85546875" style="137" customWidth="1"/>
    <col min="1541" max="1541" width="21" style="137" customWidth="1"/>
    <col min="1542" max="1542" width="17" style="137" customWidth="1"/>
    <col min="1543" max="1543" width="16" style="137" customWidth="1"/>
    <col min="1544" max="1544" width="16.85546875" style="137" customWidth="1"/>
    <col min="1545" max="1545" width="25.28515625" style="137" customWidth="1"/>
    <col min="1546" max="1546" width="16.42578125" style="137" customWidth="1"/>
    <col min="1547" max="1547" width="42.42578125" style="137" customWidth="1"/>
    <col min="1548" max="1548" width="19.85546875" style="137" customWidth="1"/>
    <col min="1549" max="1549" width="20.42578125" style="137" customWidth="1"/>
    <col min="1550" max="1550" width="25" style="137" customWidth="1"/>
    <col min="1551" max="1551" width="13" style="137" customWidth="1"/>
    <col min="1552" max="1794" width="8.85546875" style="137"/>
    <col min="1795" max="1795" width="46.85546875" style="137" customWidth="1"/>
    <col min="1796" max="1796" width="9.85546875" style="137" customWidth="1"/>
    <col min="1797" max="1797" width="21" style="137" customWidth="1"/>
    <col min="1798" max="1798" width="17" style="137" customWidth="1"/>
    <col min="1799" max="1799" width="16" style="137" customWidth="1"/>
    <col min="1800" max="1800" width="16.85546875" style="137" customWidth="1"/>
    <col min="1801" max="1801" width="25.28515625" style="137" customWidth="1"/>
    <col min="1802" max="1802" width="16.42578125" style="137" customWidth="1"/>
    <col min="1803" max="1803" width="42.42578125" style="137" customWidth="1"/>
    <col min="1804" max="1804" width="19.85546875" style="137" customWidth="1"/>
    <col min="1805" max="1805" width="20.42578125" style="137" customWidth="1"/>
    <col min="1806" max="1806" width="25" style="137" customWidth="1"/>
    <col min="1807" max="1807" width="13" style="137" customWidth="1"/>
    <col min="1808" max="2050" width="8.85546875" style="137"/>
    <col min="2051" max="2051" width="46.85546875" style="137" customWidth="1"/>
    <col min="2052" max="2052" width="9.85546875" style="137" customWidth="1"/>
    <col min="2053" max="2053" width="21" style="137" customWidth="1"/>
    <col min="2054" max="2054" width="17" style="137" customWidth="1"/>
    <col min="2055" max="2055" width="16" style="137" customWidth="1"/>
    <col min="2056" max="2056" width="16.85546875" style="137" customWidth="1"/>
    <col min="2057" max="2057" width="25.28515625" style="137" customWidth="1"/>
    <col min="2058" max="2058" width="16.42578125" style="137" customWidth="1"/>
    <col min="2059" max="2059" width="42.42578125" style="137" customWidth="1"/>
    <col min="2060" max="2060" width="19.85546875" style="137" customWidth="1"/>
    <col min="2061" max="2061" width="20.42578125" style="137" customWidth="1"/>
    <col min="2062" max="2062" width="25" style="137" customWidth="1"/>
    <col min="2063" max="2063" width="13" style="137" customWidth="1"/>
    <col min="2064" max="2306" width="8.85546875" style="137"/>
    <col min="2307" max="2307" width="46.85546875" style="137" customWidth="1"/>
    <col min="2308" max="2308" width="9.85546875" style="137" customWidth="1"/>
    <col min="2309" max="2309" width="21" style="137" customWidth="1"/>
    <col min="2310" max="2310" width="17" style="137" customWidth="1"/>
    <col min="2311" max="2311" width="16" style="137" customWidth="1"/>
    <col min="2312" max="2312" width="16.85546875" style="137" customWidth="1"/>
    <col min="2313" max="2313" width="25.28515625" style="137" customWidth="1"/>
    <col min="2314" max="2314" width="16.42578125" style="137" customWidth="1"/>
    <col min="2315" max="2315" width="42.42578125" style="137" customWidth="1"/>
    <col min="2316" max="2316" width="19.85546875" style="137" customWidth="1"/>
    <col min="2317" max="2317" width="20.42578125" style="137" customWidth="1"/>
    <col min="2318" max="2318" width="25" style="137" customWidth="1"/>
    <col min="2319" max="2319" width="13" style="137" customWidth="1"/>
    <col min="2320" max="2562" width="8.85546875" style="137"/>
    <col min="2563" max="2563" width="46.85546875" style="137" customWidth="1"/>
    <col min="2564" max="2564" width="9.85546875" style="137" customWidth="1"/>
    <col min="2565" max="2565" width="21" style="137" customWidth="1"/>
    <col min="2566" max="2566" width="17" style="137" customWidth="1"/>
    <col min="2567" max="2567" width="16" style="137" customWidth="1"/>
    <col min="2568" max="2568" width="16.85546875" style="137" customWidth="1"/>
    <col min="2569" max="2569" width="25.28515625" style="137" customWidth="1"/>
    <col min="2570" max="2570" width="16.42578125" style="137" customWidth="1"/>
    <col min="2571" max="2571" width="42.42578125" style="137" customWidth="1"/>
    <col min="2572" max="2572" width="19.85546875" style="137" customWidth="1"/>
    <col min="2573" max="2573" width="20.42578125" style="137" customWidth="1"/>
    <col min="2574" max="2574" width="25" style="137" customWidth="1"/>
    <col min="2575" max="2575" width="13" style="137" customWidth="1"/>
    <col min="2576" max="2818" width="8.85546875" style="137"/>
    <col min="2819" max="2819" width="46.85546875" style="137" customWidth="1"/>
    <col min="2820" max="2820" width="9.85546875" style="137" customWidth="1"/>
    <col min="2821" max="2821" width="21" style="137" customWidth="1"/>
    <col min="2822" max="2822" width="17" style="137" customWidth="1"/>
    <col min="2823" max="2823" width="16" style="137" customWidth="1"/>
    <col min="2824" max="2824" width="16.85546875" style="137" customWidth="1"/>
    <col min="2825" max="2825" width="25.28515625" style="137" customWidth="1"/>
    <col min="2826" max="2826" width="16.42578125" style="137" customWidth="1"/>
    <col min="2827" max="2827" width="42.42578125" style="137" customWidth="1"/>
    <col min="2828" max="2828" width="19.85546875" style="137" customWidth="1"/>
    <col min="2829" max="2829" width="20.42578125" style="137" customWidth="1"/>
    <col min="2830" max="2830" width="25" style="137" customWidth="1"/>
    <col min="2831" max="2831" width="13" style="137" customWidth="1"/>
    <col min="2832" max="3074" width="8.85546875" style="137"/>
    <col min="3075" max="3075" width="46.85546875" style="137" customWidth="1"/>
    <col min="3076" max="3076" width="9.85546875" style="137" customWidth="1"/>
    <col min="3077" max="3077" width="21" style="137" customWidth="1"/>
    <col min="3078" max="3078" width="17" style="137" customWidth="1"/>
    <col min="3079" max="3079" width="16" style="137" customWidth="1"/>
    <col min="3080" max="3080" width="16.85546875" style="137" customWidth="1"/>
    <col min="3081" max="3081" width="25.28515625" style="137" customWidth="1"/>
    <col min="3082" max="3082" width="16.42578125" style="137" customWidth="1"/>
    <col min="3083" max="3083" width="42.42578125" style="137" customWidth="1"/>
    <col min="3084" max="3084" width="19.85546875" style="137" customWidth="1"/>
    <col min="3085" max="3085" width="20.42578125" style="137" customWidth="1"/>
    <col min="3086" max="3086" width="25" style="137" customWidth="1"/>
    <col min="3087" max="3087" width="13" style="137" customWidth="1"/>
    <col min="3088" max="3330" width="8.85546875" style="137"/>
    <col min="3331" max="3331" width="46.85546875" style="137" customWidth="1"/>
    <col min="3332" max="3332" width="9.85546875" style="137" customWidth="1"/>
    <col min="3333" max="3333" width="21" style="137" customWidth="1"/>
    <col min="3334" max="3334" width="17" style="137" customWidth="1"/>
    <col min="3335" max="3335" width="16" style="137" customWidth="1"/>
    <col min="3336" max="3336" width="16.85546875" style="137" customWidth="1"/>
    <col min="3337" max="3337" width="25.28515625" style="137" customWidth="1"/>
    <col min="3338" max="3338" width="16.42578125" style="137" customWidth="1"/>
    <col min="3339" max="3339" width="42.42578125" style="137" customWidth="1"/>
    <col min="3340" max="3340" width="19.85546875" style="137" customWidth="1"/>
    <col min="3341" max="3341" width="20.42578125" style="137" customWidth="1"/>
    <col min="3342" max="3342" width="25" style="137" customWidth="1"/>
    <col min="3343" max="3343" width="13" style="137" customWidth="1"/>
    <col min="3344" max="3586" width="8.85546875" style="137"/>
    <col min="3587" max="3587" width="46.85546875" style="137" customWidth="1"/>
    <col min="3588" max="3588" width="9.85546875" style="137" customWidth="1"/>
    <col min="3589" max="3589" width="21" style="137" customWidth="1"/>
    <col min="3590" max="3590" width="17" style="137" customWidth="1"/>
    <col min="3591" max="3591" width="16" style="137" customWidth="1"/>
    <col min="3592" max="3592" width="16.85546875" style="137" customWidth="1"/>
    <col min="3593" max="3593" width="25.28515625" style="137" customWidth="1"/>
    <col min="3594" max="3594" width="16.42578125" style="137" customWidth="1"/>
    <col min="3595" max="3595" width="42.42578125" style="137" customWidth="1"/>
    <col min="3596" max="3596" width="19.85546875" style="137" customWidth="1"/>
    <col min="3597" max="3597" width="20.42578125" style="137" customWidth="1"/>
    <col min="3598" max="3598" width="25" style="137" customWidth="1"/>
    <col min="3599" max="3599" width="13" style="137" customWidth="1"/>
    <col min="3600" max="3842" width="8.85546875" style="137"/>
    <col min="3843" max="3843" width="46.85546875" style="137" customWidth="1"/>
    <col min="3844" max="3844" width="9.85546875" style="137" customWidth="1"/>
    <col min="3845" max="3845" width="21" style="137" customWidth="1"/>
    <col min="3846" max="3846" width="17" style="137" customWidth="1"/>
    <col min="3847" max="3847" width="16" style="137" customWidth="1"/>
    <col min="3848" max="3848" width="16.85546875" style="137" customWidth="1"/>
    <col min="3849" max="3849" width="25.28515625" style="137" customWidth="1"/>
    <col min="3850" max="3850" width="16.42578125" style="137" customWidth="1"/>
    <col min="3851" max="3851" width="42.42578125" style="137" customWidth="1"/>
    <col min="3852" max="3852" width="19.85546875" style="137" customWidth="1"/>
    <col min="3853" max="3853" width="20.42578125" style="137" customWidth="1"/>
    <col min="3854" max="3854" width="25" style="137" customWidth="1"/>
    <col min="3855" max="3855" width="13" style="137" customWidth="1"/>
    <col min="3856" max="4098" width="8.85546875" style="137"/>
    <col min="4099" max="4099" width="46.85546875" style="137" customWidth="1"/>
    <col min="4100" max="4100" width="9.85546875" style="137" customWidth="1"/>
    <col min="4101" max="4101" width="21" style="137" customWidth="1"/>
    <col min="4102" max="4102" width="17" style="137" customWidth="1"/>
    <col min="4103" max="4103" width="16" style="137" customWidth="1"/>
    <col min="4104" max="4104" width="16.85546875" style="137" customWidth="1"/>
    <col min="4105" max="4105" width="25.28515625" style="137" customWidth="1"/>
    <col min="4106" max="4106" width="16.42578125" style="137" customWidth="1"/>
    <col min="4107" max="4107" width="42.42578125" style="137" customWidth="1"/>
    <col min="4108" max="4108" width="19.85546875" style="137" customWidth="1"/>
    <col min="4109" max="4109" width="20.42578125" style="137" customWidth="1"/>
    <col min="4110" max="4110" width="25" style="137" customWidth="1"/>
    <col min="4111" max="4111" width="13" style="137" customWidth="1"/>
    <col min="4112" max="4354" width="8.85546875" style="137"/>
    <col min="4355" max="4355" width="46.85546875" style="137" customWidth="1"/>
    <col min="4356" max="4356" width="9.85546875" style="137" customWidth="1"/>
    <col min="4357" max="4357" width="21" style="137" customWidth="1"/>
    <col min="4358" max="4358" width="17" style="137" customWidth="1"/>
    <col min="4359" max="4359" width="16" style="137" customWidth="1"/>
    <col min="4360" max="4360" width="16.85546875" style="137" customWidth="1"/>
    <col min="4361" max="4361" width="25.28515625" style="137" customWidth="1"/>
    <col min="4362" max="4362" width="16.42578125" style="137" customWidth="1"/>
    <col min="4363" max="4363" width="42.42578125" style="137" customWidth="1"/>
    <col min="4364" max="4364" width="19.85546875" style="137" customWidth="1"/>
    <col min="4365" max="4365" width="20.42578125" style="137" customWidth="1"/>
    <col min="4366" max="4366" width="25" style="137" customWidth="1"/>
    <col min="4367" max="4367" width="13" style="137" customWidth="1"/>
    <col min="4368" max="4610" width="8.85546875" style="137"/>
    <col min="4611" max="4611" width="46.85546875" style="137" customWidth="1"/>
    <col min="4612" max="4612" width="9.85546875" style="137" customWidth="1"/>
    <col min="4613" max="4613" width="21" style="137" customWidth="1"/>
    <col min="4614" max="4614" width="17" style="137" customWidth="1"/>
    <col min="4615" max="4615" width="16" style="137" customWidth="1"/>
    <col min="4616" max="4616" width="16.85546875" style="137" customWidth="1"/>
    <col min="4617" max="4617" width="25.28515625" style="137" customWidth="1"/>
    <col min="4618" max="4618" width="16.42578125" style="137" customWidth="1"/>
    <col min="4619" max="4619" width="42.42578125" style="137" customWidth="1"/>
    <col min="4620" max="4620" width="19.85546875" style="137" customWidth="1"/>
    <col min="4621" max="4621" width="20.42578125" style="137" customWidth="1"/>
    <col min="4622" max="4622" width="25" style="137" customWidth="1"/>
    <col min="4623" max="4623" width="13" style="137" customWidth="1"/>
    <col min="4624" max="4866" width="8.85546875" style="137"/>
    <col min="4867" max="4867" width="46.85546875" style="137" customWidth="1"/>
    <col min="4868" max="4868" width="9.85546875" style="137" customWidth="1"/>
    <col min="4869" max="4869" width="21" style="137" customWidth="1"/>
    <col min="4870" max="4870" width="17" style="137" customWidth="1"/>
    <col min="4871" max="4871" width="16" style="137" customWidth="1"/>
    <col min="4872" max="4872" width="16.85546875" style="137" customWidth="1"/>
    <col min="4873" max="4873" width="25.28515625" style="137" customWidth="1"/>
    <col min="4874" max="4874" width="16.42578125" style="137" customWidth="1"/>
    <col min="4875" max="4875" width="42.42578125" style="137" customWidth="1"/>
    <col min="4876" max="4876" width="19.85546875" style="137" customWidth="1"/>
    <col min="4877" max="4877" width="20.42578125" style="137" customWidth="1"/>
    <col min="4878" max="4878" width="25" style="137" customWidth="1"/>
    <col min="4879" max="4879" width="13" style="137" customWidth="1"/>
    <col min="4880" max="5122" width="8.85546875" style="137"/>
    <col min="5123" max="5123" width="46.85546875" style="137" customWidth="1"/>
    <col min="5124" max="5124" width="9.85546875" style="137" customWidth="1"/>
    <col min="5125" max="5125" width="21" style="137" customWidth="1"/>
    <col min="5126" max="5126" width="17" style="137" customWidth="1"/>
    <col min="5127" max="5127" width="16" style="137" customWidth="1"/>
    <col min="5128" max="5128" width="16.85546875" style="137" customWidth="1"/>
    <col min="5129" max="5129" width="25.28515625" style="137" customWidth="1"/>
    <col min="5130" max="5130" width="16.42578125" style="137" customWidth="1"/>
    <col min="5131" max="5131" width="42.42578125" style="137" customWidth="1"/>
    <col min="5132" max="5132" width="19.85546875" style="137" customWidth="1"/>
    <col min="5133" max="5133" width="20.42578125" style="137" customWidth="1"/>
    <col min="5134" max="5134" width="25" style="137" customWidth="1"/>
    <col min="5135" max="5135" width="13" style="137" customWidth="1"/>
    <col min="5136" max="5378" width="8.85546875" style="137"/>
    <col min="5379" max="5379" width="46.85546875" style="137" customWidth="1"/>
    <col min="5380" max="5380" width="9.85546875" style="137" customWidth="1"/>
    <col min="5381" max="5381" width="21" style="137" customWidth="1"/>
    <col min="5382" max="5382" width="17" style="137" customWidth="1"/>
    <col min="5383" max="5383" width="16" style="137" customWidth="1"/>
    <col min="5384" max="5384" width="16.85546875" style="137" customWidth="1"/>
    <col min="5385" max="5385" width="25.28515625" style="137" customWidth="1"/>
    <col min="5386" max="5386" width="16.42578125" style="137" customWidth="1"/>
    <col min="5387" max="5387" width="42.42578125" style="137" customWidth="1"/>
    <col min="5388" max="5388" width="19.85546875" style="137" customWidth="1"/>
    <col min="5389" max="5389" width="20.42578125" style="137" customWidth="1"/>
    <col min="5390" max="5390" width="25" style="137" customWidth="1"/>
    <col min="5391" max="5391" width="13" style="137" customWidth="1"/>
    <col min="5392" max="5634" width="8.85546875" style="137"/>
    <col min="5635" max="5635" width="46.85546875" style="137" customWidth="1"/>
    <col min="5636" max="5636" width="9.85546875" style="137" customWidth="1"/>
    <col min="5637" max="5637" width="21" style="137" customWidth="1"/>
    <col min="5638" max="5638" width="17" style="137" customWidth="1"/>
    <col min="5639" max="5639" width="16" style="137" customWidth="1"/>
    <col min="5640" max="5640" width="16.85546875" style="137" customWidth="1"/>
    <col min="5641" max="5641" width="25.28515625" style="137" customWidth="1"/>
    <col min="5642" max="5642" width="16.42578125" style="137" customWidth="1"/>
    <col min="5643" max="5643" width="42.42578125" style="137" customWidth="1"/>
    <col min="5644" max="5644" width="19.85546875" style="137" customWidth="1"/>
    <col min="5645" max="5645" width="20.42578125" style="137" customWidth="1"/>
    <col min="5646" max="5646" width="25" style="137" customWidth="1"/>
    <col min="5647" max="5647" width="13" style="137" customWidth="1"/>
    <col min="5648" max="5890" width="8.85546875" style="137"/>
    <col min="5891" max="5891" width="46.85546875" style="137" customWidth="1"/>
    <col min="5892" max="5892" width="9.85546875" style="137" customWidth="1"/>
    <col min="5893" max="5893" width="21" style="137" customWidth="1"/>
    <col min="5894" max="5894" width="17" style="137" customWidth="1"/>
    <col min="5895" max="5895" width="16" style="137" customWidth="1"/>
    <col min="5896" max="5896" width="16.85546875" style="137" customWidth="1"/>
    <col min="5897" max="5897" width="25.28515625" style="137" customWidth="1"/>
    <col min="5898" max="5898" width="16.42578125" style="137" customWidth="1"/>
    <col min="5899" max="5899" width="42.42578125" style="137" customWidth="1"/>
    <col min="5900" max="5900" width="19.85546875" style="137" customWidth="1"/>
    <col min="5901" max="5901" width="20.42578125" style="137" customWidth="1"/>
    <col min="5902" max="5902" width="25" style="137" customWidth="1"/>
    <col min="5903" max="5903" width="13" style="137" customWidth="1"/>
    <col min="5904" max="6146" width="8.85546875" style="137"/>
    <col min="6147" max="6147" width="46.85546875" style="137" customWidth="1"/>
    <col min="6148" max="6148" width="9.85546875" style="137" customWidth="1"/>
    <col min="6149" max="6149" width="21" style="137" customWidth="1"/>
    <col min="6150" max="6150" width="17" style="137" customWidth="1"/>
    <col min="6151" max="6151" width="16" style="137" customWidth="1"/>
    <col min="6152" max="6152" width="16.85546875" style="137" customWidth="1"/>
    <col min="6153" max="6153" width="25.28515625" style="137" customWidth="1"/>
    <col min="6154" max="6154" width="16.42578125" style="137" customWidth="1"/>
    <col min="6155" max="6155" width="42.42578125" style="137" customWidth="1"/>
    <col min="6156" max="6156" width="19.85546875" style="137" customWidth="1"/>
    <col min="6157" max="6157" width="20.42578125" style="137" customWidth="1"/>
    <col min="6158" max="6158" width="25" style="137" customWidth="1"/>
    <col min="6159" max="6159" width="13" style="137" customWidth="1"/>
    <col min="6160" max="6402" width="8.85546875" style="137"/>
    <col min="6403" max="6403" width="46.85546875" style="137" customWidth="1"/>
    <col min="6404" max="6404" width="9.85546875" style="137" customWidth="1"/>
    <col min="6405" max="6405" width="21" style="137" customWidth="1"/>
    <col min="6406" max="6406" width="17" style="137" customWidth="1"/>
    <col min="6407" max="6407" width="16" style="137" customWidth="1"/>
    <col min="6408" max="6408" width="16.85546875" style="137" customWidth="1"/>
    <col min="6409" max="6409" width="25.28515625" style="137" customWidth="1"/>
    <col min="6410" max="6410" width="16.42578125" style="137" customWidth="1"/>
    <col min="6411" max="6411" width="42.42578125" style="137" customWidth="1"/>
    <col min="6412" max="6412" width="19.85546875" style="137" customWidth="1"/>
    <col min="6413" max="6413" width="20.42578125" style="137" customWidth="1"/>
    <col min="6414" max="6414" width="25" style="137" customWidth="1"/>
    <col min="6415" max="6415" width="13" style="137" customWidth="1"/>
    <col min="6416" max="6658" width="8.85546875" style="137"/>
    <col min="6659" max="6659" width="46.85546875" style="137" customWidth="1"/>
    <col min="6660" max="6660" width="9.85546875" style="137" customWidth="1"/>
    <col min="6661" max="6661" width="21" style="137" customWidth="1"/>
    <col min="6662" max="6662" width="17" style="137" customWidth="1"/>
    <col min="6663" max="6663" width="16" style="137" customWidth="1"/>
    <col min="6664" max="6664" width="16.85546875" style="137" customWidth="1"/>
    <col min="6665" max="6665" width="25.28515625" style="137" customWidth="1"/>
    <col min="6666" max="6666" width="16.42578125" style="137" customWidth="1"/>
    <col min="6667" max="6667" width="42.42578125" style="137" customWidth="1"/>
    <col min="6668" max="6668" width="19.85546875" style="137" customWidth="1"/>
    <col min="6669" max="6669" width="20.42578125" style="137" customWidth="1"/>
    <col min="6670" max="6670" width="25" style="137" customWidth="1"/>
    <col min="6671" max="6671" width="13" style="137" customWidth="1"/>
    <col min="6672" max="6914" width="8.85546875" style="137"/>
    <col min="6915" max="6915" width="46.85546875" style="137" customWidth="1"/>
    <col min="6916" max="6916" width="9.85546875" style="137" customWidth="1"/>
    <col min="6917" max="6917" width="21" style="137" customWidth="1"/>
    <col min="6918" max="6918" width="17" style="137" customWidth="1"/>
    <col min="6919" max="6919" width="16" style="137" customWidth="1"/>
    <col min="6920" max="6920" width="16.85546875" style="137" customWidth="1"/>
    <col min="6921" max="6921" width="25.28515625" style="137" customWidth="1"/>
    <col min="6922" max="6922" width="16.42578125" style="137" customWidth="1"/>
    <col min="6923" max="6923" width="42.42578125" style="137" customWidth="1"/>
    <col min="6924" max="6924" width="19.85546875" style="137" customWidth="1"/>
    <col min="6925" max="6925" width="20.42578125" style="137" customWidth="1"/>
    <col min="6926" max="6926" width="25" style="137" customWidth="1"/>
    <col min="6927" max="6927" width="13" style="137" customWidth="1"/>
    <col min="6928" max="7170" width="8.85546875" style="137"/>
    <col min="7171" max="7171" width="46.85546875" style="137" customWidth="1"/>
    <col min="7172" max="7172" width="9.85546875" style="137" customWidth="1"/>
    <col min="7173" max="7173" width="21" style="137" customWidth="1"/>
    <col min="7174" max="7174" width="17" style="137" customWidth="1"/>
    <col min="7175" max="7175" width="16" style="137" customWidth="1"/>
    <col min="7176" max="7176" width="16.85546875" style="137" customWidth="1"/>
    <col min="7177" max="7177" width="25.28515625" style="137" customWidth="1"/>
    <col min="7178" max="7178" width="16.42578125" style="137" customWidth="1"/>
    <col min="7179" max="7179" width="42.42578125" style="137" customWidth="1"/>
    <col min="7180" max="7180" width="19.85546875" style="137" customWidth="1"/>
    <col min="7181" max="7181" width="20.42578125" style="137" customWidth="1"/>
    <col min="7182" max="7182" width="25" style="137" customWidth="1"/>
    <col min="7183" max="7183" width="13" style="137" customWidth="1"/>
    <col min="7184" max="7426" width="8.85546875" style="137"/>
    <col min="7427" max="7427" width="46.85546875" style="137" customWidth="1"/>
    <col min="7428" max="7428" width="9.85546875" style="137" customWidth="1"/>
    <col min="7429" max="7429" width="21" style="137" customWidth="1"/>
    <col min="7430" max="7430" width="17" style="137" customWidth="1"/>
    <col min="7431" max="7431" width="16" style="137" customWidth="1"/>
    <col min="7432" max="7432" width="16.85546875" style="137" customWidth="1"/>
    <col min="7433" max="7433" width="25.28515625" style="137" customWidth="1"/>
    <col min="7434" max="7434" width="16.42578125" style="137" customWidth="1"/>
    <col min="7435" max="7435" width="42.42578125" style="137" customWidth="1"/>
    <col min="7436" max="7436" width="19.85546875" style="137" customWidth="1"/>
    <col min="7437" max="7437" width="20.42578125" style="137" customWidth="1"/>
    <col min="7438" max="7438" width="25" style="137" customWidth="1"/>
    <col min="7439" max="7439" width="13" style="137" customWidth="1"/>
    <col min="7440" max="7682" width="8.85546875" style="137"/>
    <col min="7683" max="7683" width="46.85546875" style="137" customWidth="1"/>
    <col min="7684" max="7684" width="9.85546875" style="137" customWidth="1"/>
    <col min="7685" max="7685" width="21" style="137" customWidth="1"/>
    <col min="7686" max="7686" width="17" style="137" customWidth="1"/>
    <col min="7687" max="7687" width="16" style="137" customWidth="1"/>
    <col min="7688" max="7688" width="16.85546875" style="137" customWidth="1"/>
    <col min="7689" max="7689" width="25.28515625" style="137" customWidth="1"/>
    <col min="7690" max="7690" width="16.42578125" style="137" customWidth="1"/>
    <col min="7691" max="7691" width="42.42578125" style="137" customWidth="1"/>
    <col min="7692" max="7692" width="19.85546875" style="137" customWidth="1"/>
    <col min="7693" max="7693" width="20.42578125" style="137" customWidth="1"/>
    <col min="7694" max="7694" width="25" style="137" customWidth="1"/>
    <col min="7695" max="7695" width="13" style="137" customWidth="1"/>
    <col min="7696" max="7938" width="8.85546875" style="137"/>
    <col min="7939" max="7939" width="46.85546875" style="137" customWidth="1"/>
    <col min="7940" max="7940" width="9.85546875" style="137" customWidth="1"/>
    <col min="7941" max="7941" width="21" style="137" customWidth="1"/>
    <col min="7942" max="7942" width="17" style="137" customWidth="1"/>
    <col min="7943" max="7943" width="16" style="137" customWidth="1"/>
    <col min="7944" max="7944" width="16.85546875" style="137" customWidth="1"/>
    <col min="7945" max="7945" width="25.28515625" style="137" customWidth="1"/>
    <col min="7946" max="7946" width="16.42578125" style="137" customWidth="1"/>
    <col min="7947" max="7947" width="42.42578125" style="137" customWidth="1"/>
    <col min="7948" max="7948" width="19.85546875" style="137" customWidth="1"/>
    <col min="7949" max="7949" width="20.42578125" style="137" customWidth="1"/>
    <col min="7950" max="7950" width="25" style="137" customWidth="1"/>
    <col min="7951" max="7951" width="13" style="137" customWidth="1"/>
    <col min="7952" max="8194" width="8.85546875" style="137"/>
    <col min="8195" max="8195" width="46.85546875" style="137" customWidth="1"/>
    <col min="8196" max="8196" width="9.85546875" style="137" customWidth="1"/>
    <col min="8197" max="8197" width="21" style="137" customWidth="1"/>
    <col min="8198" max="8198" width="17" style="137" customWidth="1"/>
    <col min="8199" max="8199" width="16" style="137" customWidth="1"/>
    <col min="8200" max="8200" width="16.85546875" style="137" customWidth="1"/>
    <col min="8201" max="8201" width="25.28515625" style="137" customWidth="1"/>
    <col min="8202" max="8202" width="16.42578125" style="137" customWidth="1"/>
    <col min="8203" max="8203" width="42.42578125" style="137" customWidth="1"/>
    <col min="8204" max="8204" width="19.85546875" style="137" customWidth="1"/>
    <col min="8205" max="8205" width="20.42578125" style="137" customWidth="1"/>
    <col min="8206" max="8206" width="25" style="137" customWidth="1"/>
    <col min="8207" max="8207" width="13" style="137" customWidth="1"/>
    <col min="8208" max="8450" width="8.85546875" style="137"/>
    <col min="8451" max="8451" width="46.85546875" style="137" customWidth="1"/>
    <col min="8452" max="8452" width="9.85546875" style="137" customWidth="1"/>
    <col min="8453" max="8453" width="21" style="137" customWidth="1"/>
    <col min="8454" max="8454" width="17" style="137" customWidth="1"/>
    <col min="8455" max="8455" width="16" style="137" customWidth="1"/>
    <col min="8456" max="8456" width="16.85546875" style="137" customWidth="1"/>
    <col min="8457" max="8457" width="25.28515625" style="137" customWidth="1"/>
    <col min="8458" max="8458" width="16.42578125" style="137" customWidth="1"/>
    <col min="8459" max="8459" width="42.42578125" style="137" customWidth="1"/>
    <col min="8460" max="8460" width="19.85546875" style="137" customWidth="1"/>
    <col min="8461" max="8461" width="20.42578125" style="137" customWidth="1"/>
    <col min="8462" max="8462" width="25" style="137" customWidth="1"/>
    <col min="8463" max="8463" width="13" style="137" customWidth="1"/>
    <col min="8464" max="8706" width="8.85546875" style="137"/>
    <col min="8707" max="8707" width="46.85546875" style="137" customWidth="1"/>
    <col min="8708" max="8708" width="9.85546875" style="137" customWidth="1"/>
    <col min="8709" max="8709" width="21" style="137" customWidth="1"/>
    <col min="8710" max="8710" width="17" style="137" customWidth="1"/>
    <col min="8711" max="8711" width="16" style="137" customWidth="1"/>
    <col min="8712" max="8712" width="16.85546875" style="137" customWidth="1"/>
    <col min="8713" max="8713" width="25.28515625" style="137" customWidth="1"/>
    <col min="8714" max="8714" width="16.42578125" style="137" customWidth="1"/>
    <col min="8715" max="8715" width="42.42578125" style="137" customWidth="1"/>
    <col min="8716" max="8716" width="19.85546875" style="137" customWidth="1"/>
    <col min="8717" max="8717" width="20.42578125" style="137" customWidth="1"/>
    <col min="8718" max="8718" width="25" style="137" customWidth="1"/>
    <col min="8719" max="8719" width="13" style="137" customWidth="1"/>
    <col min="8720" max="8962" width="8.85546875" style="137"/>
    <col min="8963" max="8963" width="46.85546875" style="137" customWidth="1"/>
    <col min="8964" max="8964" width="9.85546875" style="137" customWidth="1"/>
    <col min="8965" max="8965" width="21" style="137" customWidth="1"/>
    <col min="8966" max="8966" width="17" style="137" customWidth="1"/>
    <col min="8967" max="8967" width="16" style="137" customWidth="1"/>
    <col min="8968" max="8968" width="16.85546875" style="137" customWidth="1"/>
    <col min="8969" max="8969" width="25.28515625" style="137" customWidth="1"/>
    <col min="8970" max="8970" width="16.42578125" style="137" customWidth="1"/>
    <col min="8971" max="8971" width="42.42578125" style="137" customWidth="1"/>
    <col min="8972" max="8972" width="19.85546875" style="137" customWidth="1"/>
    <col min="8973" max="8973" width="20.42578125" style="137" customWidth="1"/>
    <col min="8974" max="8974" width="25" style="137" customWidth="1"/>
    <col min="8975" max="8975" width="13" style="137" customWidth="1"/>
    <col min="8976" max="9218" width="8.85546875" style="137"/>
    <col min="9219" max="9219" width="46.85546875" style="137" customWidth="1"/>
    <col min="9220" max="9220" width="9.85546875" style="137" customWidth="1"/>
    <col min="9221" max="9221" width="21" style="137" customWidth="1"/>
    <col min="9222" max="9222" width="17" style="137" customWidth="1"/>
    <col min="9223" max="9223" width="16" style="137" customWidth="1"/>
    <col min="9224" max="9224" width="16.85546875" style="137" customWidth="1"/>
    <col min="9225" max="9225" width="25.28515625" style="137" customWidth="1"/>
    <col min="9226" max="9226" width="16.42578125" style="137" customWidth="1"/>
    <col min="9227" max="9227" width="42.42578125" style="137" customWidth="1"/>
    <col min="9228" max="9228" width="19.85546875" style="137" customWidth="1"/>
    <col min="9229" max="9229" width="20.42578125" style="137" customWidth="1"/>
    <col min="9230" max="9230" width="25" style="137" customWidth="1"/>
    <col min="9231" max="9231" width="13" style="137" customWidth="1"/>
    <col min="9232" max="9474" width="8.85546875" style="137"/>
    <col min="9475" max="9475" width="46.85546875" style="137" customWidth="1"/>
    <col min="9476" max="9476" width="9.85546875" style="137" customWidth="1"/>
    <col min="9477" max="9477" width="21" style="137" customWidth="1"/>
    <col min="9478" max="9478" width="17" style="137" customWidth="1"/>
    <col min="9479" max="9479" width="16" style="137" customWidth="1"/>
    <col min="9480" max="9480" width="16.85546875" style="137" customWidth="1"/>
    <col min="9481" max="9481" width="25.28515625" style="137" customWidth="1"/>
    <col min="9482" max="9482" width="16.42578125" style="137" customWidth="1"/>
    <col min="9483" max="9483" width="42.42578125" style="137" customWidth="1"/>
    <col min="9484" max="9484" width="19.85546875" style="137" customWidth="1"/>
    <col min="9485" max="9485" width="20.42578125" style="137" customWidth="1"/>
    <col min="9486" max="9486" width="25" style="137" customWidth="1"/>
    <col min="9487" max="9487" width="13" style="137" customWidth="1"/>
    <col min="9488" max="9730" width="8.85546875" style="137"/>
    <col min="9731" max="9731" width="46.85546875" style="137" customWidth="1"/>
    <col min="9732" max="9732" width="9.85546875" style="137" customWidth="1"/>
    <col min="9733" max="9733" width="21" style="137" customWidth="1"/>
    <col min="9734" max="9734" width="17" style="137" customWidth="1"/>
    <col min="9735" max="9735" width="16" style="137" customWidth="1"/>
    <col min="9736" max="9736" width="16.85546875" style="137" customWidth="1"/>
    <col min="9737" max="9737" width="25.28515625" style="137" customWidth="1"/>
    <col min="9738" max="9738" width="16.42578125" style="137" customWidth="1"/>
    <col min="9739" max="9739" width="42.42578125" style="137" customWidth="1"/>
    <col min="9740" max="9740" width="19.85546875" style="137" customWidth="1"/>
    <col min="9741" max="9741" width="20.42578125" style="137" customWidth="1"/>
    <col min="9742" max="9742" width="25" style="137" customWidth="1"/>
    <col min="9743" max="9743" width="13" style="137" customWidth="1"/>
    <col min="9744" max="9986" width="8.85546875" style="137"/>
    <col min="9987" max="9987" width="46.85546875" style="137" customWidth="1"/>
    <col min="9988" max="9988" width="9.85546875" style="137" customWidth="1"/>
    <col min="9989" max="9989" width="21" style="137" customWidth="1"/>
    <col min="9990" max="9990" width="17" style="137" customWidth="1"/>
    <col min="9991" max="9991" width="16" style="137" customWidth="1"/>
    <col min="9992" max="9992" width="16.85546875" style="137" customWidth="1"/>
    <col min="9993" max="9993" width="25.28515625" style="137" customWidth="1"/>
    <col min="9994" max="9994" width="16.42578125" style="137" customWidth="1"/>
    <col min="9995" max="9995" width="42.42578125" style="137" customWidth="1"/>
    <col min="9996" max="9996" width="19.85546875" style="137" customWidth="1"/>
    <col min="9997" max="9997" width="20.42578125" style="137" customWidth="1"/>
    <col min="9998" max="9998" width="25" style="137" customWidth="1"/>
    <col min="9999" max="9999" width="13" style="137" customWidth="1"/>
    <col min="10000" max="10242" width="8.85546875" style="137"/>
    <col min="10243" max="10243" width="46.85546875" style="137" customWidth="1"/>
    <col min="10244" max="10244" width="9.85546875" style="137" customWidth="1"/>
    <col min="10245" max="10245" width="21" style="137" customWidth="1"/>
    <col min="10246" max="10246" width="17" style="137" customWidth="1"/>
    <col min="10247" max="10247" width="16" style="137" customWidth="1"/>
    <col min="10248" max="10248" width="16.85546875" style="137" customWidth="1"/>
    <col min="10249" max="10249" width="25.28515625" style="137" customWidth="1"/>
    <col min="10250" max="10250" width="16.42578125" style="137" customWidth="1"/>
    <col min="10251" max="10251" width="42.42578125" style="137" customWidth="1"/>
    <col min="10252" max="10252" width="19.85546875" style="137" customWidth="1"/>
    <col min="10253" max="10253" width="20.42578125" style="137" customWidth="1"/>
    <col min="10254" max="10254" width="25" style="137" customWidth="1"/>
    <col min="10255" max="10255" width="13" style="137" customWidth="1"/>
    <col min="10256" max="10498" width="8.85546875" style="137"/>
    <col min="10499" max="10499" width="46.85546875" style="137" customWidth="1"/>
    <col min="10500" max="10500" width="9.85546875" style="137" customWidth="1"/>
    <col min="10501" max="10501" width="21" style="137" customWidth="1"/>
    <col min="10502" max="10502" width="17" style="137" customWidth="1"/>
    <col min="10503" max="10503" width="16" style="137" customWidth="1"/>
    <col min="10504" max="10504" width="16.85546875" style="137" customWidth="1"/>
    <col min="10505" max="10505" width="25.28515625" style="137" customWidth="1"/>
    <col min="10506" max="10506" width="16.42578125" style="137" customWidth="1"/>
    <col min="10507" max="10507" width="42.42578125" style="137" customWidth="1"/>
    <col min="10508" max="10508" width="19.85546875" style="137" customWidth="1"/>
    <col min="10509" max="10509" width="20.42578125" style="137" customWidth="1"/>
    <col min="10510" max="10510" width="25" style="137" customWidth="1"/>
    <col min="10511" max="10511" width="13" style="137" customWidth="1"/>
    <col min="10512" max="10754" width="8.85546875" style="137"/>
    <col min="10755" max="10755" width="46.85546875" style="137" customWidth="1"/>
    <col min="10756" max="10756" width="9.85546875" style="137" customWidth="1"/>
    <col min="10757" max="10757" width="21" style="137" customWidth="1"/>
    <col min="10758" max="10758" width="17" style="137" customWidth="1"/>
    <col min="10759" max="10759" width="16" style="137" customWidth="1"/>
    <col min="10760" max="10760" width="16.85546875" style="137" customWidth="1"/>
    <col min="10761" max="10761" width="25.28515625" style="137" customWidth="1"/>
    <col min="10762" max="10762" width="16.42578125" style="137" customWidth="1"/>
    <col min="10763" max="10763" width="42.42578125" style="137" customWidth="1"/>
    <col min="10764" max="10764" width="19.85546875" style="137" customWidth="1"/>
    <col min="10765" max="10765" width="20.42578125" style="137" customWidth="1"/>
    <col min="10766" max="10766" width="25" style="137" customWidth="1"/>
    <col min="10767" max="10767" width="13" style="137" customWidth="1"/>
    <col min="10768" max="11010" width="8.85546875" style="137"/>
    <col min="11011" max="11011" width="46.85546875" style="137" customWidth="1"/>
    <col min="11012" max="11012" width="9.85546875" style="137" customWidth="1"/>
    <col min="11013" max="11013" width="21" style="137" customWidth="1"/>
    <col min="11014" max="11014" width="17" style="137" customWidth="1"/>
    <col min="11015" max="11015" width="16" style="137" customWidth="1"/>
    <col min="11016" max="11016" width="16.85546875" style="137" customWidth="1"/>
    <col min="11017" max="11017" width="25.28515625" style="137" customWidth="1"/>
    <col min="11018" max="11018" width="16.42578125" style="137" customWidth="1"/>
    <col min="11019" max="11019" width="42.42578125" style="137" customWidth="1"/>
    <col min="11020" max="11020" width="19.85546875" style="137" customWidth="1"/>
    <col min="11021" max="11021" width="20.42578125" style="137" customWidth="1"/>
    <col min="11022" max="11022" width="25" style="137" customWidth="1"/>
    <col min="11023" max="11023" width="13" style="137" customWidth="1"/>
    <col min="11024" max="11266" width="8.85546875" style="137"/>
    <col min="11267" max="11267" width="46.85546875" style="137" customWidth="1"/>
    <col min="11268" max="11268" width="9.85546875" style="137" customWidth="1"/>
    <col min="11269" max="11269" width="21" style="137" customWidth="1"/>
    <col min="11270" max="11270" width="17" style="137" customWidth="1"/>
    <col min="11271" max="11271" width="16" style="137" customWidth="1"/>
    <col min="11272" max="11272" width="16.85546875" style="137" customWidth="1"/>
    <col min="11273" max="11273" width="25.28515625" style="137" customWidth="1"/>
    <col min="11274" max="11274" width="16.42578125" style="137" customWidth="1"/>
    <col min="11275" max="11275" width="42.42578125" style="137" customWidth="1"/>
    <col min="11276" max="11276" width="19.85546875" style="137" customWidth="1"/>
    <col min="11277" max="11277" width="20.42578125" style="137" customWidth="1"/>
    <col min="11278" max="11278" width="25" style="137" customWidth="1"/>
    <col min="11279" max="11279" width="13" style="137" customWidth="1"/>
    <col min="11280" max="11522" width="8.85546875" style="137"/>
    <col min="11523" max="11523" width="46.85546875" style="137" customWidth="1"/>
    <col min="11524" max="11524" width="9.85546875" style="137" customWidth="1"/>
    <col min="11525" max="11525" width="21" style="137" customWidth="1"/>
    <col min="11526" max="11526" width="17" style="137" customWidth="1"/>
    <col min="11527" max="11527" width="16" style="137" customWidth="1"/>
    <col min="11528" max="11528" width="16.85546875" style="137" customWidth="1"/>
    <col min="11529" max="11529" width="25.28515625" style="137" customWidth="1"/>
    <col min="11530" max="11530" width="16.42578125" style="137" customWidth="1"/>
    <col min="11531" max="11531" width="42.42578125" style="137" customWidth="1"/>
    <col min="11532" max="11532" width="19.85546875" style="137" customWidth="1"/>
    <col min="11533" max="11533" width="20.42578125" style="137" customWidth="1"/>
    <col min="11534" max="11534" width="25" style="137" customWidth="1"/>
    <col min="11535" max="11535" width="13" style="137" customWidth="1"/>
    <col min="11536" max="11778" width="8.85546875" style="137"/>
    <col min="11779" max="11779" width="46.85546875" style="137" customWidth="1"/>
    <col min="11780" max="11780" width="9.85546875" style="137" customWidth="1"/>
    <col min="11781" max="11781" width="21" style="137" customWidth="1"/>
    <col min="11782" max="11782" width="17" style="137" customWidth="1"/>
    <col min="11783" max="11783" width="16" style="137" customWidth="1"/>
    <col min="11784" max="11784" width="16.85546875" style="137" customWidth="1"/>
    <col min="11785" max="11785" width="25.28515625" style="137" customWidth="1"/>
    <col min="11786" max="11786" width="16.42578125" style="137" customWidth="1"/>
    <col min="11787" max="11787" width="42.42578125" style="137" customWidth="1"/>
    <col min="11788" max="11788" width="19.85546875" style="137" customWidth="1"/>
    <col min="11789" max="11789" width="20.42578125" style="137" customWidth="1"/>
    <col min="11790" max="11790" width="25" style="137" customWidth="1"/>
    <col min="11791" max="11791" width="13" style="137" customWidth="1"/>
    <col min="11792" max="12034" width="8.85546875" style="137"/>
    <col min="12035" max="12035" width="46.85546875" style="137" customWidth="1"/>
    <col min="12036" max="12036" width="9.85546875" style="137" customWidth="1"/>
    <col min="12037" max="12037" width="21" style="137" customWidth="1"/>
    <col min="12038" max="12038" width="17" style="137" customWidth="1"/>
    <col min="12039" max="12039" width="16" style="137" customWidth="1"/>
    <col min="12040" max="12040" width="16.85546875" style="137" customWidth="1"/>
    <col min="12041" max="12041" width="25.28515625" style="137" customWidth="1"/>
    <col min="12042" max="12042" width="16.42578125" style="137" customWidth="1"/>
    <col min="12043" max="12043" width="42.42578125" style="137" customWidth="1"/>
    <col min="12044" max="12044" width="19.85546875" style="137" customWidth="1"/>
    <col min="12045" max="12045" width="20.42578125" style="137" customWidth="1"/>
    <col min="12046" max="12046" width="25" style="137" customWidth="1"/>
    <col min="12047" max="12047" width="13" style="137" customWidth="1"/>
    <col min="12048" max="12290" width="8.85546875" style="137"/>
    <col min="12291" max="12291" width="46.85546875" style="137" customWidth="1"/>
    <col min="12292" max="12292" width="9.85546875" style="137" customWidth="1"/>
    <col min="12293" max="12293" width="21" style="137" customWidth="1"/>
    <col min="12294" max="12294" width="17" style="137" customWidth="1"/>
    <col min="12295" max="12295" width="16" style="137" customWidth="1"/>
    <col min="12296" max="12296" width="16.85546875" style="137" customWidth="1"/>
    <col min="12297" max="12297" width="25.28515625" style="137" customWidth="1"/>
    <col min="12298" max="12298" width="16.42578125" style="137" customWidth="1"/>
    <col min="12299" max="12299" width="42.42578125" style="137" customWidth="1"/>
    <col min="12300" max="12300" width="19.85546875" style="137" customWidth="1"/>
    <col min="12301" max="12301" width="20.42578125" style="137" customWidth="1"/>
    <col min="12302" max="12302" width="25" style="137" customWidth="1"/>
    <col min="12303" max="12303" width="13" style="137" customWidth="1"/>
    <col min="12304" max="12546" width="8.85546875" style="137"/>
    <col min="12547" max="12547" width="46.85546875" style="137" customWidth="1"/>
    <col min="12548" max="12548" width="9.85546875" style="137" customWidth="1"/>
    <col min="12549" max="12549" width="21" style="137" customWidth="1"/>
    <col min="12550" max="12550" width="17" style="137" customWidth="1"/>
    <col min="12551" max="12551" width="16" style="137" customWidth="1"/>
    <col min="12552" max="12552" width="16.85546875" style="137" customWidth="1"/>
    <col min="12553" max="12553" width="25.28515625" style="137" customWidth="1"/>
    <col min="12554" max="12554" width="16.42578125" style="137" customWidth="1"/>
    <col min="12555" max="12555" width="42.42578125" style="137" customWidth="1"/>
    <col min="12556" max="12556" width="19.85546875" style="137" customWidth="1"/>
    <col min="12557" max="12557" width="20.42578125" style="137" customWidth="1"/>
    <col min="12558" max="12558" width="25" style="137" customWidth="1"/>
    <col min="12559" max="12559" width="13" style="137" customWidth="1"/>
    <col min="12560" max="12802" width="8.85546875" style="137"/>
    <col min="12803" max="12803" width="46.85546875" style="137" customWidth="1"/>
    <col min="12804" max="12804" width="9.85546875" style="137" customWidth="1"/>
    <col min="12805" max="12805" width="21" style="137" customWidth="1"/>
    <col min="12806" max="12806" width="17" style="137" customWidth="1"/>
    <col min="12807" max="12807" width="16" style="137" customWidth="1"/>
    <col min="12808" max="12808" width="16.85546875" style="137" customWidth="1"/>
    <col min="12809" max="12809" width="25.28515625" style="137" customWidth="1"/>
    <col min="12810" max="12810" width="16.42578125" style="137" customWidth="1"/>
    <col min="12811" max="12811" width="42.42578125" style="137" customWidth="1"/>
    <col min="12812" max="12812" width="19.85546875" style="137" customWidth="1"/>
    <col min="12813" max="12813" width="20.42578125" style="137" customWidth="1"/>
    <col min="12814" max="12814" width="25" style="137" customWidth="1"/>
    <col min="12815" max="12815" width="13" style="137" customWidth="1"/>
    <col min="12816" max="13058" width="8.85546875" style="137"/>
    <col min="13059" max="13059" width="46.85546875" style="137" customWidth="1"/>
    <col min="13060" max="13060" width="9.85546875" style="137" customWidth="1"/>
    <col min="13061" max="13061" width="21" style="137" customWidth="1"/>
    <col min="13062" max="13062" width="17" style="137" customWidth="1"/>
    <col min="13063" max="13063" width="16" style="137" customWidth="1"/>
    <col min="13064" max="13064" width="16.85546875" style="137" customWidth="1"/>
    <col min="13065" max="13065" width="25.28515625" style="137" customWidth="1"/>
    <col min="13066" max="13066" width="16.42578125" style="137" customWidth="1"/>
    <col min="13067" max="13067" width="42.42578125" style="137" customWidth="1"/>
    <col min="13068" max="13068" width="19.85546875" style="137" customWidth="1"/>
    <col min="13069" max="13069" width="20.42578125" style="137" customWidth="1"/>
    <col min="13070" max="13070" width="25" style="137" customWidth="1"/>
    <col min="13071" max="13071" width="13" style="137" customWidth="1"/>
    <col min="13072" max="13314" width="8.85546875" style="137"/>
    <col min="13315" max="13315" width="46.85546875" style="137" customWidth="1"/>
    <col min="13316" max="13316" width="9.85546875" style="137" customWidth="1"/>
    <col min="13317" max="13317" width="21" style="137" customWidth="1"/>
    <col min="13318" max="13318" width="17" style="137" customWidth="1"/>
    <col min="13319" max="13319" width="16" style="137" customWidth="1"/>
    <col min="13320" max="13320" width="16.85546875" style="137" customWidth="1"/>
    <col min="13321" max="13321" width="25.28515625" style="137" customWidth="1"/>
    <col min="13322" max="13322" width="16.42578125" style="137" customWidth="1"/>
    <col min="13323" max="13323" width="42.42578125" style="137" customWidth="1"/>
    <col min="13324" max="13324" width="19.85546875" style="137" customWidth="1"/>
    <col min="13325" max="13325" width="20.42578125" style="137" customWidth="1"/>
    <col min="13326" max="13326" width="25" style="137" customWidth="1"/>
    <col min="13327" max="13327" width="13" style="137" customWidth="1"/>
    <col min="13328" max="13570" width="8.85546875" style="137"/>
    <col min="13571" max="13571" width="46.85546875" style="137" customWidth="1"/>
    <col min="13572" max="13572" width="9.85546875" style="137" customWidth="1"/>
    <col min="13573" max="13573" width="21" style="137" customWidth="1"/>
    <col min="13574" max="13574" width="17" style="137" customWidth="1"/>
    <col min="13575" max="13575" width="16" style="137" customWidth="1"/>
    <col min="13576" max="13576" width="16.85546875" style="137" customWidth="1"/>
    <col min="13577" max="13577" width="25.28515625" style="137" customWidth="1"/>
    <col min="13578" max="13578" width="16.42578125" style="137" customWidth="1"/>
    <col min="13579" max="13579" width="42.42578125" style="137" customWidth="1"/>
    <col min="13580" max="13580" width="19.85546875" style="137" customWidth="1"/>
    <col min="13581" max="13581" width="20.42578125" style="137" customWidth="1"/>
    <col min="13582" max="13582" width="25" style="137" customWidth="1"/>
    <col min="13583" max="13583" width="13" style="137" customWidth="1"/>
    <col min="13584" max="13826" width="8.85546875" style="137"/>
    <col min="13827" max="13827" width="46.85546875" style="137" customWidth="1"/>
    <col min="13828" max="13828" width="9.85546875" style="137" customWidth="1"/>
    <col min="13829" max="13829" width="21" style="137" customWidth="1"/>
    <col min="13830" max="13830" width="17" style="137" customWidth="1"/>
    <col min="13831" max="13831" width="16" style="137" customWidth="1"/>
    <col min="13832" max="13832" width="16.85546875" style="137" customWidth="1"/>
    <col min="13833" max="13833" width="25.28515625" style="137" customWidth="1"/>
    <col min="13834" max="13834" width="16.42578125" style="137" customWidth="1"/>
    <col min="13835" max="13835" width="42.42578125" style="137" customWidth="1"/>
    <col min="13836" max="13836" width="19.85546875" style="137" customWidth="1"/>
    <col min="13837" max="13837" width="20.42578125" style="137" customWidth="1"/>
    <col min="13838" max="13838" width="25" style="137" customWidth="1"/>
    <col min="13839" max="13839" width="13" style="137" customWidth="1"/>
    <col min="13840" max="14082" width="8.85546875" style="137"/>
    <col min="14083" max="14083" width="46.85546875" style="137" customWidth="1"/>
    <col min="14084" max="14084" width="9.85546875" style="137" customWidth="1"/>
    <col min="14085" max="14085" width="21" style="137" customWidth="1"/>
    <col min="14086" max="14086" width="17" style="137" customWidth="1"/>
    <col min="14087" max="14087" width="16" style="137" customWidth="1"/>
    <col min="14088" max="14088" width="16.85546875" style="137" customWidth="1"/>
    <col min="14089" max="14089" width="25.28515625" style="137" customWidth="1"/>
    <col min="14090" max="14090" width="16.42578125" style="137" customWidth="1"/>
    <col min="14091" max="14091" width="42.42578125" style="137" customWidth="1"/>
    <col min="14092" max="14092" width="19.85546875" style="137" customWidth="1"/>
    <col min="14093" max="14093" width="20.42578125" style="137" customWidth="1"/>
    <col min="14094" max="14094" width="25" style="137" customWidth="1"/>
    <col min="14095" max="14095" width="13" style="137" customWidth="1"/>
    <col min="14096" max="14338" width="8.85546875" style="137"/>
    <col min="14339" max="14339" width="46.85546875" style="137" customWidth="1"/>
    <col min="14340" max="14340" width="9.85546875" style="137" customWidth="1"/>
    <col min="14341" max="14341" width="21" style="137" customWidth="1"/>
    <col min="14342" max="14342" width="17" style="137" customWidth="1"/>
    <col min="14343" max="14343" width="16" style="137" customWidth="1"/>
    <col min="14344" max="14344" width="16.85546875" style="137" customWidth="1"/>
    <col min="14345" max="14345" width="25.28515625" style="137" customWidth="1"/>
    <col min="14346" max="14346" width="16.42578125" style="137" customWidth="1"/>
    <col min="14347" max="14347" width="42.42578125" style="137" customWidth="1"/>
    <col min="14348" max="14348" width="19.85546875" style="137" customWidth="1"/>
    <col min="14349" max="14349" width="20.42578125" style="137" customWidth="1"/>
    <col min="14350" max="14350" width="25" style="137" customWidth="1"/>
    <col min="14351" max="14351" width="13" style="137" customWidth="1"/>
    <col min="14352" max="14594" width="8.85546875" style="137"/>
    <col min="14595" max="14595" width="46.85546875" style="137" customWidth="1"/>
    <col min="14596" max="14596" width="9.85546875" style="137" customWidth="1"/>
    <col min="14597" max="14597" width="21" style="137" customWidth="1"/>
    <col min="14598" max="14598" width="17" style="137" customWidth="1"/>
    <col min="14599" max="14599" width="16" style="137" customWidth="1"/>
    <col min="14600" max="14600" width="16.85546875" style="137" customWidth="1"/>
    <col min="14601" max="14601" width="25.28515625" style="137" customWidth="1"/>
    <col min="14602" max="14602" width="16.42578125" style="137" customWidth="1"/>
    <col min="14603" max="14603" width="42.42578125" style="137" customWidth="1"/>
    <col min="14604" max="14604" width="19.85546875" style="137" customWidth="1"/>
    <col min="14605" max="14605" width="20.42578125" style="137" customWidth="1"/>
    <col min="14606" max="14606" width="25" style="137" customWidth="1"/>
    <col min="14607" max="14607" width="13" style="137" customWidth="1"/>
    <col min="14608" max="14850" width="8.85546875" style="137"/>
    <col min="14851" max="14851" width="46.85546875" style="137" customWidth="1"/>
    <col min="14852" max="14852" width="9.85546875" style="137" customWidth="1"/>
    <col min="14853" max="14853" width="21" style="137" customWidth="1"/>
    <col min="14854" max="14854" width="17" style="137" customWidth="1"/>
    <col min="14855" max="14855" width="16" style="137" customWidth="1"/>
    <col min="14856" max="14856" width="16.85546875" style="137" customWidth="1"/>
    <col min="14857" max="14857" width="25.28515625" style="137" customWidth="1"/>
    <col min="14858" max="14858" width="16.42578125" style="137" customWidth="1"/>
    <col min="14859" max="14859" width="42.42578125" style="137" customWidth="1"/>
    <col min="14860" max="14860" width="19.85546875" style="137" customWidth="1"/>
    <col min="14861" max="14861" width="20.42578125" style="137" customWidth="1"/>
    <col min="14862" max="14862" width="25" style="137" customWidth="1"/>
    <col min="14863" max="14863" width="13" style="137" customWidth="1"/>
    <col min="14864" max="15106" width="8.85546875" style="137"/>
    <col min="15107" max="15107" width="46.85546875" style="137" customWidth="1"/>
    <col min="15108" max="15108" width="9.85546875" style="137" customWidth="1"/>
    <col min="15109" max="15109" width="21" style="137" customWidth="1"/>
    <col min="15110" max="15110" width="17" style="137" customWidth="1"/>
    <col min="15111" max="15111" width="16" style="137" customWidth="1"/>
    <col min="15112" max="15112" width="16.85546875" style="137" customWidth="1"/>
    <col min="15113" max="15113" width="25.28515625" style="137" customWidth="1"/>
    <col min="15114" max="15114" width="16.42578125" style="137" customWidth="1"/>
    <col min="15115" max="15115" width="42.42578125" style="137" customWidth="1"/>
    <col min="15116" max="15116" width="19.85546875" style="137" customWidth="1"/>
    <col min="15117" max="15117" width="20.42578125" style="137" customWidth="1"/>
    <col min="15118" max="15118" width="25" style="137" customWidth="1"/>
    <col min="15119" max="15119" width="13" style="137" customWidth="1"/>
    <col min="15120" max="15362" width="8.85546875" style="137"/>
    <col min="15363" max="15363" width="46.85546875" style="137" customWidth="1"/>
    <col min="15364" max="15364" width="9.85546875" style="137" customWidth="1"/>
    <col min="15365" max="15365" width="21" style="137" customWidth="1"/>
    <col min="15366" max="15366" width="17" style="137" customWidth="1"/>
    <col min="15367" max="15367" width="16" style="137" customWidth="1"/>
    <col min="15368" max="15368" width="16.85546875" style="137" customWidth="1"/>
    <col min="15369" max="15369" width="25.28515625" style="137" customWidth="1"/>
    <col min="15370" max="15370" width="16.42578125" style="137" customWidth="1"/>
    <col min="15371" max="15371" width="42.42578125" style="137" customWidth="1"/>
    <col min="15372" max="15372" width="19.85546875" style="137" customWidth="1"/>
    <col min="15373" max="15373" width="20.42578125" style="137" customWidth="1"/>
    <col min="15374" max="15374" width="25" style="137" customWidth="1"/>
    <col min="15375" max="15375" width="13" style="137" customWidth="1"/>
    <col min="15376" max="15618" width="8.85546875" style="137"/>
    <col min="15619" max="15619" width="46.85546875" style="137" customWidth="1"/>
    <col min="15620" max="15620" width="9.85546875" style="137" customWidth="1"/>
    <col min="15621" max="15621" width="21" style="137" customWidth="1"/>
    <col min="15622" max="15622" width="17" style="137" customWidth="1"/>
    <col min="15623" max="15623" width="16" style="137" customWidth="1"/>
    <col min="15624" max="15624" width="16.85546875" style="137" customWidth="1"/>
    <col min="15625" max="15625" width="25.28515625" style="137" customWidth="1"/>
    <col min="15626" max="15626" width="16.42578125" style="137" customWidth="1"/>
    <col min="15627" max="15627" width="42.42578125" style="137" customWidth="1"/>
    <col min="15628" max="15628" width="19.85546875" style="137" customWidth="1"/>
    <col min="15629" max="15629" width="20.42578125" style="137" customWidth="1"/>
    <col min="15630" max="15630" width="25" style="137" customWidth="1"/>
    <col min="15631" max="15631" width="13" style="137" customWidth="1"/>
    <col min="15632" max="15874" width="8.85546875" style="137"/>
    <col min="15875" max="15875" width="46.85546875" style="137" customWidth="1"/>
    <col min="15876" max="15876" width="9.85546875" style="137" customWidth="1"/>
    <col min="15877" max="15877" width="21" style="137" customWidth="1"/>
    <col min="15878" max="15878" width="17" style="137" customWidth="1"/>
    <col min="15879" max="15879" width="16" style="137" customWidth="1"/>
    <col min="15880" max="15880" width="16.85546875" style="137" customWidth="1"/>
    <col min="15881" max="15881" width="25.28515625" style="137" customWidth="1"/>
    <col min="15882" max="15882" width="16.42578125" style="137" customWidth="1"/>
    <col min="15883" max="15883" width="42.42578125" style="137" customWidth="1"/>
    <col min="15884" max="15884" width="19.85546875" style="137" customWidth="1"/>
    <col min="15885" max="15885" width="20.42578125" style="137" customWidth="1"/>
    <col min="15886" max="15886" width="25" style="137" customWidth="1"/>
    <col min="15887" max="15887" width="13" style="137" customWidth="1"/>
    <col min="15888" max="16130" width="8.85546875" style="137"/>
    <col min="16131" max="16131" width="46.85546875" style="137" customWidth="1"/>
    <col min="16132" max="16132" width="9.85546875" style="137" customWidth="1"/>
    <col min="16133" max="16133" width="21" style="137" customWidth="1"/>
    <col min="16134" max="16134" width="17" style="137" customWidth="1"/>
    <col min="16135" max="16135" width="16" style="137" customWidth="1"/>
    <col min="16136" max="16136" width="16.85546875" style="137" customWidth="1"/>
    <col min="16137" max="16137" width="25.28515625" style="137" customWidth="1"/>
    <col min="16138" max="16138" width="16.42578125" style="137" customWidth="1"/>
    <col min="16139" max="16139" width="42.42578125" style="137" customWidth="1"/>
    <col min="16140" max="16140" width="19.85546875" style="137" customWidth="1"/>
    <col min="16141" max="16141" width="20.42578125" style="137" customWidth="1"/>
    <col min="16142" max="16142" width="25" style="137" customWidth="1"/>
    <col min="16143" max="16143" width="13" style="137" customWidth="1"/>
    <col min="16144" max="16384" width="8.85546875" style="137"/>
  </cols>
  <sheetData>
    <row r="1" spans="1:258" s="223" customFormat="1" ht="17.25" customHeight="1">
      <c r="A1" s="134" t="s">
        <v>160</v>
      </c>
      <c r="B1" s="300" t="s">
        <v>152</v>
      </c>
      <c r="C1" s="300"/>
      <c r="D1" s="300"/>
      <c r="E1" s="300"/>
      <c r="F1" s="300"/>
      <c r="G1" s="300"/>
      <c r="H1" s="220" t="s">
        <v>140</v>
      </c>
      <c r="I1" s="220" t="s">
        <v>144</v>
      </c>
      <c r="J1" s="220"/>
      <c r="K1" s="220"/>
      <c r="L1" s="220"/>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row>
    <row r="2" spans="1:258" s="135" customFormat="1" ht="17.25" customHeight="1" thickBo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row>
    <row r="3" spans="1:258" s="135" customFormat="1" ht="15">
      <c r="A3" s="261" t="s">
        <v>149</v>
      </c>
      <c r="B3" s="262"/>
      <c r="C3" s="263"/>
      <c r="D3" s="264"/>
      <c r="E3" s="264"/>
      <c r="F3" s="264"/>
      <c r="G3" s="264"/>
      <c r="H3" s="264"/>
      <c r="I3" s="265"/>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row>
    <row r="4" spans="1:258" s="267" customFormat="1" ht="103.5" customHeight="1">
      <c r="A4" s="323" t="s">
        <v>161</v>
      </c>
      <c r="B4" s="324"/>
      <c r="C4" s="324"/>
      <c r="D4" s="324"/>
      <c r="E4" s="324"/>
      <c r="F4" s="324"/>
      <c r="G4" s="324"/>
      <c r="H4" s="324"/>
      <c r="I4" s="325"/>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266"/>
      <c r="CS4" s="266"/>
      <c r="CT4" s="266"/>
      <c r="CU4" s="266"/>
      <c r="CV4" s="266"/>
      <c r="CW4" s="266"/>
      <c r="CX4" s="266"/>
      <c r="CY4" s="266"/>
      <c r="CZ4" s="266"/>
      <c r="DA4" s="266"/>
      <c r="DB4" s="266"/>
      <c r="DC4" s="266"/>
      <c r="DD4" s="266"/>
      <c r="DE4" s="266"/>
      <c r="DF4" s="266"/>
      <c r="DG4" s="266"/>
      <c r="DH4" s="266"/>
      <c r="DI4" s="266"/>
      <c r="DJ4" s="266"/>
      <c r="DK4" s="266"/>
      <c r="DL4" s="266"/>
      <c r="DM4" s="266"/>
      <c r="DN4" s="266"/>
      <c r="DO4" s="266"/>
      <c r="DP4" s="266"/>
      <c r="DQ4" s="266"/>
      <c r="DR4" s="266"/>
      <c r="DS4" s="266"/>
      <c r="DT4" s="266"/>
      <c r="DU4" s="266"/>
      <c r="DV4" s="266"/>
      <c r="DW4" s="266"/>
      <c r="DX4" s="266"/>
      <c r="DY4" s="266"/>
      <c r="DZ4" s="266"/>
      <c r="EA4" s="266"/>
      <c r="EB4" s="266"/>
      <c r="EC4" s="266"/>
      <c r="ED4" s="266"/>
      <c r="EE4" s="266"/>
      <c r="EF4" s="266"/>
      <c r="EG4" s="266"/>
      <c r="EH4" s="266"/>
      <c r="EI4" s="266"/>
      <c r="EJ4" s="266"/>
      <c r="EK4" s="266"/>
      <c r="EL4" s="266"/>
      <c r="EM4" s="266"/>
      <c r="EN4" s="266"/>
      <c r="EO4" s="266"/>
      <c r="EP4" s="266"/>
      <c r="EQ4" s="266"/>
      <c r="ER4" s="266"/>
      <c r="ES4" s="266"/>
      <c r="ET4" s="266"/>
      <c r="EU4" s="266"/>
      <c r="EV4" s="266"/>
      <c r="EW4" s="266"/>
      <c r="EX4" s="266"/>
      <c r="EY4" s="266"/>
      <c r="EZ4" s="266"/>
      <c r="FA4" s="266"/>
      <c r="FB4" s="266"/>
      <c r="FC4" s="266"/>
      <c r="FD4" s="266"/>
      <c r="FE4" s="266"/>
      <c r="FF4" s="266"/>
      <c r="FG4" s="266"/>
      <c r="FH4" s="266"/>
      <c r="FI4" s="266"/>
      <c r="FJ4" s="266"/>
      <c r="FK4" s="266"/>
      <c r="FL4" s="266"/>
      <c r="FM4" s="266"/>
      <c r="FN4" s="266"/>
      <c r="FO4" s="266"/>
      <c r="FP4" s="266"/>
      <c r="FQ4" s="266"/>
      <c r="FR4" s="266"/>
      <c r="FS4" s="266"/>
      <c r="FT4" s="266"/>
      <c r="FU4" s="266"/>
      <c r="FV4" s="266"/>
      <c r="FW4" s="266"/>
      <c r="FX4" s="266"/>
      <c r="FY4" s="266"/>
      <c r="FZ4" s="266"/>
      <c r="GA4" s="266"/>
      <c r="GB4" s="266"/>
      <c r="GC4" s="266"/>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c r="HB4" s="266"/>
      <c r="HC4" s="266"/>
      <c r="HD4" s="266"/>
      <c r="HE4" s="266"/>
      <c r="HF4" s="266"/>
      <c r="HG4" s="266"/>
      <c r="HH4" s="266"/>
      <c r="HI4" s="266"/>
      <c r="HJ4" s="266"/>
      <c r="HK4" s="266"/>
      <c r="HL4" s="266"/>
      <c r="HM4" s="266"/>
      <c r="HN4" s="266"/>
      <c r="HO4" s="266"/>
      <c r="HP4" s="266"/>
      <c r="HQ4" s="266"/>
      <c r="HR4" s="266"/>
      <c r="HS4" s="266"/>
      <c r="HT4" s="266"/>
      <c r="HU4" s="266"/>
      <c r="HV4" s="266"/>
      <c r="HW4" s="266"/>
      <c r="HX4" s="266"/>
      <c r="HY4" s="266"/>
      <c r="HZ4" s="266"/>
      <c r="IA4" s="266"/>
      <c r="IB4" s="266"/>
      <c r="IC4" s="266"/>
      <c r="ID4" s="266"/>
      <c r="IE4" s="266"/>
      <c r="IF4" s="266"/>
      <c r="IG4" s="266"/>
      <c r="IH4" s="266"/>
      <c r="II4" s="266"/>
      <c r="IJ4" s="266"/>
      <c r="IK4" s="266"/>
      <c r="IL4" s="266"/>
      <c r="IM4" s="266"/>
      <c r="IN4" s="266"/>
      <c r="IO4" s="266"/>
      <c r="IP4" s="266"/>
      <c r="IQ4" s="266"/>
      <c r="IR4" s="266"/>
      <c r="IS4" s="266"/>
      <c r="IT4" s="266"/>
      <c r="IU4" s="266"/>
      <c r="IV4" s="266"/>
      <c r="IW4" s="266"/>
      <c r="IX4" s="266"/>
    </row>
    <row r="5" spans="1:258" s="135" customFormat="1" ht="45" customHeight="1" thickBot="1">
      <c r="A5" s="326" t="s">
        <v>151</v>
      </c>
      <c r="B5" s="327"/>
      <c r="C5" s="327"/>
      <c r="D5" s="327"/>
      <c r="E5" s="327"/>
      <c r="F5" s="327"/>
      <c r="G5" s="327"/>
      <c r="H5" s="327"/>
      <c r="I5" s="328"/>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2"/>
      <c r="IU5" s="122"/>
      <c r="IV5" s="122"/>
      <c r="IW5" s="122"/>
      <c r="IX5" s="122"/>
    </row>
    <row r="6" spans="1:258" ht="17.2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row>
    <row r="7" spans="1:258" s="129" customFormat="1" ht="34.5" customHeight="1">
      <c r="A7" s="128" t="s">
        <v>0</v>
      </c>
      <c r="B7" s="130" t="s">
        <v>26</v>
      </c>
      <c r="C7" s="131" t="s">
        <v>1</v>
      </c>
      <c r="D7" s="131" t="s">
        <v>110</v>
      </c>
      <c r="E7" s="132" t="s">
        <v>2</v>
      </c>
      <c r="F7" s="133" t="s">
        <v>111</v>
      </c>
      <c r="G7" s="133" t="s">
        <v>164</v>
      </c>
      <c r="H7" s="133" t="s">
        <v>123</v>
      </c>
      <c r="I7" s="131" t="s">
        <v>3</v>
      </c>
      <c r="J7" s="122"/>
      <c r="K7" s="122"/>
      <c r="L7" s="122"/>
    </row>
    <row r="8" spans="1:258" s="129" customFormat="1" ht="17.25" customHeight="1">
      <c r="A8" s="128" t="s">
        <v>113</v>
      </c>
      <c r="B8" s="124"/>
      <c r="C8" s="124"/>
      <c r="D8" s="124"/>
      <c r="E8" s="124"/>
      <c r="F8" s="124"/>
      <c r="G8" s="124"/>
      <c r="H8" s="124"/>
      <c r="I8" s="124"/>
      <c r="J8" s="122"/>
      <c r="K8" s="122"/>
      <c r="L8" s="122"/>
    </row>
    <row r="9" spans="1:258" s="138" customFormat="1" ht="25.5" customHeight="1">
      <c r="A9" s="165" t="s">
        <v>162</v>
      </c>
      <c r="B9" s="167">
        <v>1</v>
      </c>
      <c r="C9" s="191">
        <v>0</v>
      </c>
      <c r="D9" s="191">
        <v>0</v>
      </c>
      <c r="E9" s="268">
        <v>0</v>
      </c>
      <c r="F9" s="269">
        <v>0</v>
      </c>
      <c r="G9" s="270"/>
      <c r="H9" s="270"/>
      <c r="I9" s="271"/>
      <c r="J9" s="136"/>
      <c r="K9" s="136"/>
      <c r="L9" s="136"/>
    </row>
    <row r="10" spans="1:258" s="138" customFormat="1" ht="17.25" customHeight="1">
      <c r="A10" s="165" t="s">
        <v>4</v>
      </c>
      <c r="B10" s="167">
        <v>50</v>
      </c>
      <c r="C10" s="191">
        <v>0</v>
      </c>
      <c r="D10" s="191">
        <v>0</v>
      </c>
      <c r="E10" s="268">
        <f>B10*C10</f>
        <v>0</v>
      </c>
      <c r="F10" s="269">
        <f>B10*D10</f>
        <v>0</v>
      </c>
      <c r="G10" s="270"/>
      <c r="H10" s="270"/>
      <c r="I10" s="271"/>
      <c r="J10" s="136"/>
      <c r="K10" s="136"/>
      <c r="L10" s="136"/>
    </row>
    <row r="11" spans="1:258" s="138" customFormat="1" ht="17.25" customHeight="1">
      <c r="A11" s="165"/>
      <c r="B11" s="167"/>
      <c r="C11" s="271"/>
      <c r="D11" s="271"/>
      <c r="E11" s="268"/>
      <c r="F11" s="269"/>
      <c r="G11" s="270"/>
      <c r="H11" s="270"/>
      <c r="I11" s="271"/>
      <c r="J11" s="136"/>
      <c r="K11" s="136"/>
      <c r="L11" s="136"/>
    </row>
    <row r="12" spans="1:258" s="138" customFormat="1" ht="24.75" customHeight="1">
      <c r="A12" s="165" t="s">
        <v>112</v>
      </c>
      <c r="B12" s="167">
        <v>1</v>
      </c>
      <c r="C12" s="191">
        <v>0</v>
      </c>
      <c r="D12" s="191">
        <v>0</v>
      </c>
      <c r="E12" s="268">
        <f>B12*C12</f>
        <v>0</v>
      </c>
      <c r="F12" s="269">
        <f t="shared" ref="F12:F17" si="0">B12*D12</f>
        <v>0</v>
      </c>
      <c r="G12" s="272"/>
      <c r="H12" s="272"/>
      <c r="I12" s="271"/>
      <c r="J12" s="136"/>
      <c r="K12" s="136"/>
      <c r="L12" s="136"/>
    </row>
    <row r="13" spans="1:258" s="138" customFormat="1" ht="17.25" customHeight="1">
      <c r="A13" s="165" t="s">
        <v>4</v>
      </c>
      <c r="B13" s="167">
        <v>50</v>
      </c>
      <c r="C13" s="191">
        <v>0</v>
      </c>
      <c r="D13" s="191">
        <v>0</v>
      </c>
      <c r="E13" s="268">
        <f>B13*C13</f>
        <v>0</v>
      </c>
      <c r="F13" s="269">
        <f t="shared" si="0"/>
        <v>0</v>
      </c>
      <c r="G13" s="270"/>
      <c r="H13" s="270"/>
      <c r="I13" s="271"/>
      <c r="J13" s="136"/>
      <c r="K13" s="136"/>
      <c r="L13" s="136"/>
    </row>
    <row r="14" spans="1:258" s="138" customFormat="1" ht="17.25" customHeight="1">
      <c r="A14" s="139"/>
      <c r="B14" s="273"/>
      <c r="C14" s="191">
        <v>0</v>
      </c>
      <c r="D14" s="191">
        <v>0</v>
      </c>
      <c r="E14" s="268">
        <f t="shared" ref="E14:E17" si="1">B14*C14</f>
        <v>0</v>
      </c>
      <c r="F14" s="269">
        <f t="shared" si="0"/>
        <v>0</v>
      </c>
      <c r="G14" s="272"/>
      <c r="H14" s="272"/>
      <c r="I14" s="271"/>
      <c r="J14" s="136"/>
      <c r="K14" s="136"/>
      <c r="L14" s="136"/>
    </row>
    <row r="15" spans="1:258" s="138" customFormat="1" ht="17.25" customHeight="1">
      <c r="A15" s="139"/>
      <c r="B15" s="273"/>
      <c r="C15" s="191">
        <v>0</v>
      </c>
      <c r="D15" s="191">
        <v>0</v>
      </c>
      <c r="E15" s="268">
        <f t="shared" si="1"/>
        <v>0</v>
      </c>
      <c r="F15" s="269">
        <f t="shared" si="0"/>
        <v>0</v>
      </c>
      <c r="G15" s="272"/>
      <c r="H15" s="272"/>
      <c r="I15" s="271"/>
      <c r="J15" s="136"/>
      <c r="K15" s="136"/>
      <c r="L15" s="136"/>
    </row>
    <row r="16" spans="1:258" s="138" customFormat="1" ht="17.25" customHeight="1">
      <c r="A16" s="139"/>
      <c r="B16" s="273"/>
      <c r="C16" s="191">
        <v>0</v>
      </c>
      <c r="D16" s="191">
        <v>0</v>
      </c>
      <c r="E16" s="268">
        <f t="shared" si="1"/>
        <v>0</v>
      </c>
      <c r="F16" s="269">
        <f t="shared" si="0"/>
        <v>0</v>
      </c>
      <c r="G16" s="272"/>
      <c r="H16" s="272"/>
      <c r="I16" s="271"/>
      <c r="J16" s="136"/>
      <c r="K16" s="136"/>
      <c r="L16" s="136"/>
    </row>
    <row r="17" spans="1:12" s="138" customFormat="1" ht="17.25" customHeight="1">
      <c r="A17" s="139"/>
      <c r="B17" s="273"/>
      <c r="C17" s="191">
        <v>0</v>
      </c>
      <c r="D17" s="191">
        <v>0</v>
      </c>
      <c r="E17" s="268">
        <f t="shared" si="1"/>
        <v>0</v>
      </c>
      <c r="F17" s="269">
        <f t="shared" si="0"/>
        <v>0</v>
      </c>
      <c r="G17" s="272"/>
      <c r="H17" s="272"/>
      <c r="I17" s="271"/>
      <c r="J17" s="136"/>
      <c r="K17" s="136"/>
      <c r="L17" s="136"/>
    </row>
    <row r="18" spans="1:12" s="138" customFormat="1" ht="17.25" customHeight="1">
      <c r="A18" s="165" t="s">
        <v>118</v>
      </c>
      <c r="B18" s="167"/>
      <c r="C18" s="167"/>
      <c r="D18" s="167"/>
      <c r="E18" s="274">
        <f>SUM(E9:E17)</f>
        <v>0</v>
      </c>
      <c r="F18" s="274">
        <f>SUM(F9:F17)</f>
        <v>0</v>
      </c>
      <c r="G18" s="275"/>
      <c r="H18" s="275"/>
      <c r="I18" s="167"/>
      <c r="J18" s="136"/>
      <c r="K18" s="136"/>
      <c r="L18" s="136"/>
    </row>
    <row r="19" spans="1:12" s="129" customFormat="1" ht="17.25" customHeight="1">
      <c r="A19" s="276" t="s">
        <v>127</v>
      </c>
      <c r="B19" s="277"/>
      <c r="C19" s="277"/>
      <c r="D19" s="277"/>
      <c r="E19" s="278"/>
      <c r="F19" s="277"/>
      <c r="G19" s="279">
        <f>F18*12+E18</f>
        <v>0</v>
      </c>
      <c r="H19" s="279">
        <f>F18*48+E18</f>
        <v>0</v>
      </c>
      <c r="I19" s="277"/>
      <c r="J19" s="134"/>
      <c r="K19" s="134"/>
      <c r="L19" s="134"/>
    </row>
    <row r="20" spans="1:12" s="121" customFormat="1" ht="17.25" customHeight="1">
      <c r="A20" s="118" t="s">
        <v>114</v>
      </c>
      <c r="B20" s="119"/>
      <c r="C20" s="119"/>
      <c r="D20" s="119"/>
      <c r="E20" s="127"/>
      <c r="F20" s="119"/>
      <c r="G20" s="119"/>
      <c r="H20" s="119"/>
      <c r="I20" s="119"/>
      <c r="J20" s="122"/>
      <c r="K20" s="122"/>
      <c r="L20" s="122"/>
    </row>
    <row r="21" spans="1:12" s="138" customFormat="1" ht="17.25" customHeight="1">
      <c r="A21" s="165" t="s">
        <v>116</v>
      </c>
      <c r="B21" s="167">
        <v>1</v>
      </c>
      <c r="C21" s="191">
        <v>0</v>
      </c>
      <c r="D21" s="191">
        <v>0</v>
      </c>
      <c r="E21" s="268">
        <v>0</v>
      </c>
      <c r="F21" s="269">
        <v>0</v>
      </c>
      <c r="G21" s="270"/>
      <c r="H21" s="270"/>
      <c r="I21" s="271"/>
      <c r="J21" s="136"/>
      <c r="K21" s="136"/>
      <c r="L21" s="136"/>
    </row>
    <row r="22" spans="1:12" s="138" customFormat="1" ht="17.25" customHeight="1">
      <c r="A22" s="165" t="s">
        <v>117</v>
      </c>
      <c r="B22" s="167">
        <v>1</v>
      </c>
      <c r="C22" s="191">
        <v>0</v>
      </c>
      <c r="D22" s="191">
        <v>0</v>
      </c>
      <c r="E22" s="268">
        <f t="shared" ref="E22:E34" si="2">B22*C22</f>
        <v>0</v>
      </c>
      <c r="F22" s="269">
        <f t="shared" ref="F22:F34" si="3">B22*D22</f>
        <v>0</v>
      </c>
      <c r="G22" s="270"/>
      <c r="H22" s="270"/>
      <c r="I22" s="271"/>
      <c r="J22" s="136"/>
      <c r="K22" s="136"/>
      <c r="L22" s="136"/>
    </row>
    <row r="23" spans="1:12" s="138" customFormat="1" ht="17.25" customHeight="1">
      <c r="A23" s="165" t="s">
        <v>5</v>
      </c>
      <c r="B23" s="167">
        <v>1</v>
      </c>
      <c r="C23" s="191">
        <v>0</v>
      </c>
      <c r="D23" s="191">
        <v>0</v>
      </c>
      <c r="E23" s="268">
        <f t="shared" si="2"/>
        <v>0</v>
      </c>
      <c r="F23" s="269">
        <f t="shared" si="3"/>
        <v>0</v>
      </c>
      <c r="G23" s="270"/>
      <c r="H23" s="270"/>
      <c r="I23" s="271"/>
      <c r="J23" s="136"/>
      <c r="K23" s="136"/>
      <c r="L23" s="136"/>
    </row>
    <row r="24" spans="1:12" s="138" customFormat="1" ht="17.25" customHeight="1">
      <c r="A24" s="165" t="s">
        <v>6</v>
      </c>
      <c r="B24" s="167">
        <v>9</v>
      </c>
      <c r="C24" s="191">
        <v>0</v>
      </c>
      <c r="D24" s="191">
        <v>0</v>
      </c>
      <c r="E24" s="268">
        <f t="shared" si="2"/>
        <v>0</v>
      </c>
      <c r="F24" s="269">
        <f t="shared" si="3"/>
        <v>0</v>
      </c>
      <c r="G24" s="270"/>
      <c r="H24" s="270"/>
      <c r="I24" s="271"/>
      <c r="J24" s="136"/>
      <c r="K24" s="136"/>
      <c r="L24" s="136"/>
    </row>
    <row r="25" spans="1:12" s="138" customFormat="1" ht="17.25" customHeight="1">
      <c r="A25" s="165" t="s">
        <v>7</v>
      </c>
      <c r="B25" s="167">
        <v>0</v>
      </c>
      <c r="C25" s="191">
        <v>0</v>
      </c>
      <c r="D25" s="191">
        <v>0</v>
      </c>
      <c r="E25" s="268">
        <f t="shared" si="2"/>
        <v>0</v>
      </c>
      <c r="F25" s="269">
        <f t="shared" si="3"/>
        <v>0</v>
      </c>
      <c r="G25" s="270"/>
      <c r="H25" s="270"/>
      <c r="I25" s="271"/>
      <c r="J25" s="136"/>
      <c r="K25" s="136"/>
      <c r="L25" s="136"/>
    </row>
    <row r="26" spans="1:12" s="138" customFormat="1" ht="17.25" customHeight="1">
      <c r="A26" s="165" t="s">
        <v>8</v>
      </c>
      <c r="B26" s="167">
        <v>0</v>
      </c>
      <c r="C26" s="191">
        <v>0</v>
      </c>
      <c r="D26" s="191">
        <v>0</v>
      </c>
      <c r="E26" s="268">
        <f t="shared" si="2"/>
        <v>0</v>
      </c>
      <c r="F26" s="269">
        <f t="shared" si="3"/>
        <v>0</v>
      </c>
      <c r="G26" s="270"/>
      <c r="H26" s="270"/>
      <c r="I26" s="271"/>
      <c r="J26" s="136"/>
      <c r="K26" s="136"/>
      <c r="L26" s="136"/>
    </row>
    <row r="27" spans="1:12" s="138" customFormat="1" ht="17.25" customHeight="1">
      <c r="A27" s="165" t="s">
        <v>9</v>
      </c>
      <c r="B27" s="167">
        <v>1</v>
      </c>
      <c r="C27" s="191">
        <v>0</v>
      </c>
      <c r="D27" s="191">
        <v>0</v>
      </c>
      <c r="E27" s="268">
        <f t="shared" si="2"/>
        <v>0</v>
      </c>
      <c r="F27" s="269">
        <f t="shared" si="3"/>
        <v>0</v>
      </c>
      <c r="G27" s="270"/>
      <c r="H27" s="270"/>
      <c r="I27" s="271"/>
      <c r="J27" s="136"/>
      <c r="K27" s="136"/>
      <c r="L27" s="136"/>
    </row>
    <row r="28" spans="1:12" s="138" customFormat="1" ht="17.25" customHeight="1">
      <c r="A28" s="165" t="s">
        <v>10</v>
      </c>
      <c r="B28" s="167">
        <v>8</v>
      </c>
      <c r="C28" s="191">
        <v>0</v>
      </c>
      <c r="D28" s="191">
        <v>0</v>
      </c>
      <c r="E28" s="268">
        <f t="shared" si="2"/>
        <v>0</v>
      </c>
      <c r="F28" s="269">
        <f t="shared" si="3"/>
        <v>0</v>
      </c>
      <c r="G28" s="270"/>
      <c r="H28" s="270"/>
      <c r="I28" s="271"/>
      <c r="J28" s="136"/>
      <c r="K28" s="136"/>
      <c r="L28" s="136"/>
    </row>
    <row r="29" spans="1:12" s="138" customFormat="1" ht="17.25" customHeight="1">
      <c r="A29" s="165" t="s">
        <v>11</v>
      </c>
      <c r="B29" s="167">
        <v>0</v>
      </c>
      <c r="C29" s="191">
        <v>0</v>
      </c>
      <c r="D29" s="191">
        <v>0</v>
      </c>
      <c r="E29" s="268">
        <f t="shared" si="2"/>
        <v>0</v>
      </c>
      <c r="F29" s="269">
        <f t="shared" si="3"/>
        <v>0</v>
      </c>
      <c r="G29" s="270"/>
      <c r="H29" s="270"/>
      <c r="I29" s="271"/>
      <c r="J29" s="136"/>
      <c r="K29" s="136"/>
      <c r="L29" s="136"/>
    </row>
    <row r="30" spans="1:12" s="138" customFormat="1" ht="17.25" customHeight="1">
      <c r="A30" s="165" t="s">
        <v>12</v>
      </c>
      <c r="B30" s="167">
        <v>0</v>
      </c>
      <c r="C30" s="191">
        <v>0</v>
      </c>
      <c r="D30" s="191">
        <v>0</v>
      </c>
      <c r="E30" s="268">
        <f t="shared" si="2"/>
        <v>0</v>
      </c>
      <c r="F30" s="269">
        <f t="shared" si="3"/>
        <v>0</v>
      </c>
      <c r="G30" s="270"/>
      <c r="H30" s="270"/>
      <c r="I30" s="271"/>
      <c r="J30" s="136"/>
      <c r="K30" s="136"/>
      <c r="L30" s="136"/>
    </row>
    <row r="31" spans="1:12" s="138" customFormat="1" ht="27.75" customHeight="1">
      <c r="A31" s="165" t="s">
        <v>115</v>
      </c>
      <c r="B31" s="167">
        <v>1</v>
      </c>
      <c r="C31" s="191">
        <v>0</v>
      </c>
      <c r="D31" s="191">
        <v>0</v>
      </c>
      <c r="E31" s="268">
        <f t="shared" si="2"/>
        <v>0</v>
      </c>
      <c r="F31" s="269">
        <f t="shared" si="3"/>
        <v>0</v>
      </c>
      <c r="G31" s="270"/>
      <c r="H31" s="270"/>
      <c r="I31" s="271"/>
      <c r="J31" s="136"/>
      <c r="K31" s="136"/>
      <c r="L31" s="136"/>
    </row>
    <row r="32" spans="1:12" s="138" customFormat="1" ht="27.75" customHeight="1">
      <c r="A32" s="139"/>
      <c r="B32" s="273"/>
      <c r="C32" s="191">
        <v>0</v>
      </c>
      <c r="D32" s="191">
        <v>0</v>
      </c>
      <c r="E32" s="268">
        <f t="shared" si="2"/>
        <v>0</v>
      </c>
      <c r="F32" s="269">
        <f>B32*D32</f>
        <v>0</v>
      </c>
      <c r="G32" s="270"/>
      <c r="H32" s="270"/>
      <c r="I32" s="271"/>
      <c r="J32" s="136"/>
      <c r="K32" s="136"/>
      <c r="L32" s="136"/>
    </row>
    <row r="33" spans="1:14" s="138" customFormat="1" ht="27.75" customHeight="1">
      <c r="A33" s="139"/>
      <c r="B33" s="273"/>
      <c r="C33" s="191">
        <v>0</v>
      </c>
      <c r="D33" s="191">
        <v>0</v>
      </c>
      <c r="E33" s="268">
        <f t="shared" si="2"/>
        <v>0</v>
      </c>
      <c r="F33" s="269">
        <f t="shared" si="3"/>
        <v>0</v>
      </c>
      <c r="G33" s="270"/>
      <c r="H33" s="270"/>
      <c r="I33" s="271"/>
      <c r="J33" s="136"/>
      <c r="K33" s="136"/>
      <c r="L33" s="136"/>
    </row>
    <row r="34" spans="1:14" s="138" customFormat="1" ht="27.75" customHeight="1">
      <c r="A34" s="139"/>
      <c r="B34" s="273"/>
      <c r="C34" s="191">
        <v>0</v>
      </c>
      <c r="D34" s="191">
        <v>0</v>
      </c>
      <c r="E34" s="268">
        <f t="shared" si="2"/>
        <v>0</v>
      </c>
      <c r="F34" s="269">
        <f t="shared" si="3"/>
        <v>0</v>
      </c>
      <c r="G34" s="270"/>
      <c r="H34" s="270"/>
      <c r="I34" s="271"/>
      <c r="J34" s="136"/>
      <c r="K34" s="136"/>
      <c r="L34" s="136"/>
    </row>
    <row r="35" spans="1:14" s="138" customFormat="1" ht="17.25" customHeight="1">
      <c r="A35" s="165" t="s">
        <v>119</v>
      </c>
      <c r="B35" s="167"/>
      <c r="C35" s="167"/>
      <c r="D35" s="167"/>
      <c r="E35" s="280">
        <f>SUM(E21:E34)</f>
        <v>0</v>
      </c>
      <c r="F35" s="280">
        <f>SUM(F21:F34)</f>
        <v>0</v>
      </c>
      <c r="G35" s="272"/>
      <c r="H35" s="272"/>
      <c r="I35" s="271"/>
      <c r="J35" s="136"/>
      <c r="K35" s="136"/>
      <c r="L35" s="136"/>
    </row>
    <row r="36" spans="1:14" s="121" customFormat="1" ht="17.25" customHeight="1">
      <c r="A36" s="281" t="s">
        <v>128</v>
      </c>
      <c r="B36" s="119"/>
      <c r="C36" s="120"/>
      <c r="D36" s="120"/>
      <c r="E36" s="202"/>
      <c r="F36" s="202"/>
      <c r="G36" s="250">
        <f>F35*12+E35</f>
        <v>0</v>
      </c>
      <c r="H36" s="279">
        <f>F35*48+E35</f>
        <v>0</v>
      </c>
      <c r="I36" s="122"/>
      <c r="J36" s="200"/>
      <c r="K36" s="122"/>
      <c r="L36" s="122"/>
    </row>
    <row r="37" spans="1:14" s="121" customFormat="1" ht="17.25" customHeight="1">
      <c r="A37" s="123"/>
      <c r="B37" s="119"/>
      <c r="C37" s="124"/>
      <c r="D37" s="125"/>
      <c r="E37" s="203"/>
      <c r="F37" s="203"/>
      <c r="G37" s="203"/>
      <c r="H37" s="204"/>
      <c r="I37" s="122"/>
      <c r="J37" s="211"/>
      <c r="K37" s="122"/>
      <c r="L37" s="122"/>
    </row>
    <row r="38" spans="1:14" s="121" customFormat="1" ht="17.25" customHeight="1">
      <c r="A38" s="314" t="s">
        <v>165</v>
      </c>
      <c r="B38" s="315"/>
      <c r="C38" s="316"/>
      <c r="D38" s="120"/>
      <c r="E38" s="205">
        <f>E35+E18</f>
        <v>0</v>
      </c>
      <c r="F38" s="205">
        <f>F35+F18</f>
        <v>0</v>
      </c>
      <c r="G38" s="205">
        <f>E38+12*F38</f>
        <v>0</v>
      </c>
      <c r="H38" s="206">
        <f>E38+48*F38</f>
        <v>0</v>
      </c>
      <c r="I38" s="271"/>
      <c r="J38" s="211"/>
      <c r="K38" s="122"/>
      <c r="M38" s="126"/>
    </row>
    <row r="39" spans="1:14" s="138" customFormat="1" ht="17.25" customHeight="1">
      <c r="A39" s="140"/>
      <c r="B39" s="141"/>
      <c r="C39" s="142"/>
      <c r="D39" s="143"/>
      <c r="E39" s="143"/>
      <c r="F39" s="143"/>
      <c r="G39" s="143"/>
      <c r="H39" s="143"/>
      <c r="I39" s="143"/>
      <c r="J39" s="201"/>
      <c r="K39" s="142"/>
      <c r="L39" s="142"/>
      <c r="M39" s="143"/>
      <c r="N39" s="144"/>
    </row>
    <row r="40" spans="1:14" s="150" customFormat="1" ht="25.5">
      <c r="A40" s="145" t="s">
        <v>13</v>
      </c>
      <c r="B40" s="146"/>
      <c r="C40" s="147"/>
      <c r="D40" s="239"/>
      <c r="E40" s="210" t="s">
        <v>2</v>
      </c>
      <c r="F40" s="179" t="s">
        <v>111</v>
      </c>
      <c r="G40" s="179" t="s">
        <v>166</v>
      </c>
      <c r="H40" s="179" t="s">
        <v>131</v>
      </c>
      <c r="I40" s="149"/>
      <c r="J40" s="282"/>
      <c r="L40" s="151"/>
    </row>
    <row r="41" spans="1:14" s="150" customFormat="1" ht="17.25" customHeight="1">
      <c r="A41" s="199"/>
      <c r="B41" s="152"/>
      <c r="C41" s="152"/>
      <c r="D41" s="152"/>
      <c r="E41" s="283">
        <v>0</v>
      </c>
      <c r="F41" s="283">
        <f>0.4*F38</f>
        <v>0</v>
      </c>
      <c r="G41" s="284">
        <f>12*F41</f>
        <v>0</v>
      </c>
      <c r="H41" s="284">
        <f>48*F41</f>
        <v>0</v>
      </c>
      <c r="I41" s="152"/>
      <c r="J41" s="282"/>
      <c r="L41" s="151"/>
    </row>
    <row r="42" spans="1:14" s="150" customFormat="1" ht="17.25" customHeight="1">
      <c r="A42" s="153"/>
      <c r="B42" s="154"/>
      <c r="C42" s="155"/>
      <c r="D42" s="156"/>
      <c r="E42" s="157"/>
      <c r="F42" s="157"/>
      <c r="G42" s="157"/>
      <c r="H42" s="157"/>
      <c r="I42" s="158"/>
      <c r="J42" s="282"/>
      <c r="L42" s="151"/>
    </row>
    <row r="43" spans="1:14" s="150" customFormat="1" ht="17.25" customHeight="1">
      <c r="A43" s="320" t="s">
        <v>167</v>
      </c>
      <c r="B43" s="320"/>
      <c r="C43" s="320"/>
      <c r="D43" s="208"/>
      <c r="E43" s="280">
        <f>E38-E41</f>
        <v>0</v>
      </c>
      <c r="F43" s="280">
        <f>F38-F41</f>
        <v>0</v>
      </c>
      <c r="G43" s="280">
        <f>G38-G41</f>
        <v>0</v>
      </c>
      <c r="H43" s="280">
        <f>H38-H41</f>
        <v>0</v>
      </c>
      <c r="I43" s="209"/>
      <c r="J43" s="282"/>
      <c r="L43" s="151"/>
    </row>
    <row r="44" spans="1:14" s="150" customFormat="1" ht="17.25" customHeight="1">
      <c r="A44" s="153"/>
      <c r="B44" s="154"/>
      <c r="C44" s="155"/>
      <c r="D44" s="156"/>
      <c r="E44" s="157"/>
      <c r="F44" s="157"/>
      <c r="G44" s="157"/>
      <c r="H44" s="157"/>
      <c r="I44" s="158"/>
      <c r="J44" s="282"/>
      <c r="L44" s="151"/>
    </row>
    <row r="45" spans="1:14" s="189" customFormat="1" ht="17.25" customHeight="1">
      <c r="A45" s="185" t="s">
        <v>121</v>
      </c>
      <c r="B45" s="186"/>
      <c r="C45" s="187"/>
      <c r="D45" s="188"/>
      <c r="E45" s="205">
        <f>E38-E41</f>
        <v>0</v>
      </c>
      <c r="F45" s="205">
        <f>F38-F41</f>
        <v>0</v>
      </c>
      <c r="G45" s="205">
        <f>E45+12*F45</f>
        <v>0</v>
      </c>
      <c r="H45" s="206">
        <f>E45+48*F45</f>
        <v>0</v>
      </c>
      <c r="I45" s="271"/>
      <c r="J45" s="285"/>
      <c r="L45" s="190"/>
    </row>
    <row r="46" spans="1:14" s="138" customFormat="1" ht="17.25" customHeight="1">
      <c r="J46" s="142"/>
      <c r="K46" s="142"/>
      <c r="L46" s="163"/>
    </row>
    <row r="47" spans="1:14" s="138" customFormat="1" ht="17.25" customHeight="1">
      <c r="F47" s="282"/>
      <c r="G47" s="282"/>
      <c r="H47" s="282"/>
      <c r="I47" s="282"/>
      <c r="J47" s="142"/>
      <c r="K47" s="142"/>
    </row>
    <row r="48" spans="1:14" s="138" customFormat="1" ht="18.75" customHeight="1">
      <c r="A48" s="331" t="s">
        <v>15</v>
      </c>
      <c r="B48" s="332" t="s">
        <v>16</v>
      </c>
      <c r="C48" s="332"/>
      <c r="D48" s="321" t="s">
        <v>17</v>
      </c>
      <c r="E48" s="321" t="s">
        <v>122</v>
      </c>
      <c r="F48" s="321" t="s">
        <v>111</v>
      </c>
      <c r="G48" s="317" t="s">
        <v>164</v>
      </c>
      <c r="H48" s="317" t="s">
        <v>123</v>
      </c>
      <c r="I48" s="318" t="s">
        <v>3</v>
      </c>
      <c r="J48" s="142"/>
      <c r="K48" s="142"/>
    </row>
    <row r="49" spans="1:15" s="138" customFormat="1" ht="28.5" customHeight="1">
      <c r="A49" s="331"/>
      <c r="B49" s="239" t="s">
        <v>18</v>
      </c>
      <c r="C49" s="239" t="s">
        <v>19</v>
      </c>
      <c r="D49" s="322"/>
      <c r="E49" s="322"/>
      <c r="F49" s="322"/>
      <c r="G49" s="317"/>
      <c r="H49" s="317"/>
      <c r="I49" s="319"/>
      <c r="J49" s="142"/>
      <c r="K49" s="142"/>
    </row>
    <row r="50" spans="1:15" s="138" customFormat="1" ht="17.25" customHeight="1">
      <c r="A50" s="165" t="s">
        <v>20</v>
      </c>
      <c r="B50" s="286">
        <f>4923+2174</f>
        <v>7097</v>
      </c>
      <c r="C50" s="286">
        <f>17847+7989</f>
        <v>25836</v>
      </c>
      <c r="D50" s="191">
        <v>0</v>
      </c>
      <c r="E50" s="191">
        <v>0</v>
      </c>
      <c r="F50" s="219">
        <f>(B50*D50+C50*E50)</f>
        <v>0</v>
      </c>
      <c r="G50" s="287"/>
      <c r="H50" s="287"/>
      <c r="I50" s="271"/>
      <c r="J50" s="142"/>
      <c r="K50" s="142"/>
    </row>
    <row r="51" spans="1:15" s="138" customFormat="1" ht="17.25" customHeight="1">
      <c r="A51" s="165" t="s">
        <v>21</v>
      </c>
      <c r="B51" s="286">
        <f>1378+480</f>
        <v>1858</v>
      </c>
      <c r="C51" s="286">
        <f>5621+1742</f>
        <v>7363</v>
      </c>
      <c r="D51" s="191">
        <v>0</v>
      </c>
      <c r="E51" s="191">
        <v>0</v>
      </c>
      <c r="F51" s="219">
        <f>(B51*D51+C51*E51)</f>
        <v>0</v>
      </c>
      <c r="G51" s="287"/>
      <c r="H51" s="287"/>
      <c r="I51" s="271"/>
      <c r="J51" s="142"/>
      <c r="K51" s="142"/>
    </row>
    <row r="52" spans="1:15" s="138" customFormat="1" ht="17.25" customHeight="1">
      <c r="A52" s="165" t="s">
        <v>22</v>
      </c>
      <c r="B52" s="286">
        <f>5570+1848+1571+3742/10+7264/10</f>
        <v>10089.6</v>
      </c>
      <c r="C52" s="286">
        <f>13369+4811+3784+8981/10+17433/10</f>
        <v>24605.399999999998</v>
      </c>
      <c r="D52" s="191">
        <v>0</v>
      </c>
      <c r="E52" s="191">
        <v>0</v>
      </c>
      <c r="F52" s="219">
        <f t="shared" ref="F52:F57" si="4">(B52*D52+C52*E52)</f>
        <v>0</v>
      </c>
      <c r="G52" s="287"/>
      <c r="H52" s="287"/>
      <c r="I52" s="271"/>
      <c r="J52" s="142"/>
      <c r="K52" s="142"/>
    </row>
    <row r="53" spans="1:15" s="138" customFormat="1" ht="17.25" customHeight="1">
      <c r="A53" s="170"/>
      <c r="B53" s="166"/>
      <c r="C53" s="166"/>
      <c r="D53" s="192"/>
      <c r="E53" s="192"/>
      <c r="F53" s="219">
        <f t="shared" si="4"/>
        <v>0</v>
      </c>
      <c r="G53" s="287"/>
      <c r="H53" s="287"/>
      <c r="I53" s="271"/>
      <c r="J53" s="142"/>
      <c r="K53" s="142"/>
    </row>
    <row r="54" spans="1:15" s="138" customFormat="1" ht="17.25" customHeight="1">
      <c r="A54" s="170"/>
      <c r="B54" s="166"/>
      <c r="C54" s="166"/>
      <c r="D54" s="192"/>
      <c r="E54" s="192"/>
      <c r="F54" s="219">
        <f t="shared" si="4"/>
        <v>0</v>
      </c>
      <c r="G54" s="287"/>
      <c r="H54" s="287"/>
      <c r="I54" s="271"/>
      <c r="J54" s="142"/>
      <c r="K54" s="142"/>
    </row>
    <row r="55" spans="1:15" s="138" customFormat="1" ht="17.25" customHeight="1">
      <c r="A55" s="170"/>
      <c r="B55" s="166"/>
      <c r="C55" s="166"/>
      <c r="D55" s="192"/>
      <c r="E55" s="192"/>
      <c r="F55" s="219">
        <f>(B55*D55+C55*E55)</f>
        <v>0</v>
      </c>
      <c r="G55" s="287"/>
      <c r="H55" s="287"/>
      <c r="I55" s="271"/>
      <c r="J55" s="142"/>
      <c r="K55" s="142"/>
    </row>
    <row r="56" spans="1:15" s="138" customFormat="1" ht="17.25" customHeight="1">
      <c r="A56" s="170"/>
      <c r="B56" s="166"/>
      <c r="C56" s="166"/>
      <c r="D56" s="192"/>
      <c r="E56" s="192"/>
      <c r="F56" s="219">
        <f t="shared" si="4"/>
        <v>0</v>
      </c>
      <c r="G56" s="287"/>
      <c r="H56" s="287"/>
      <c r="I56" s="271"/>
      <c r="J56" s="142"/>
      <c r="K56" s="142"/>
    </row>
    <row r="57" spans="1:15" s="138" customFormat="1" ht="17.25" customHeight="1">
      <c r="A57" s="170"/>
      <c r="B57" s="166"/>
      <c r="C57" s="166"/>
      <c r="D57" s="192"/>
      <c r="E57" s="192"/>
      <c r="F57" s="219">
        <f t="shared" si="4"/>
        <v>0</v>
      </c>
      <c r="G57" s="287"/>
      <c r="H57" s="287"/>
      <c r="I57" s="271"/>
      <c r="J57" s="142"/>
      <c r="K57" s="142"/>
    </row>
    <row r="58" spans="1:15" s="129" customFormat="1" ht="17.25" customHeight="1">
      <c r="A58" s="193" t="s">
        <v>23</v>
      </c>
      <c r="B58" s="193"/>
      <c r="C58" s="193"/>
      <c r="D58" s="194"/>
      <c r="E58" s="195"/>
      <c r="F58" s="198">
        <f>SUM(F50:F57)</f>
        <v>0</v>
      </c>
      <c r="G58" s="198">
        <f>12*F58</f>
        <v>0</v>
      </c>
      <c r="H58" s="198">
        <f>48*F58</f>
        <v>0</v>
      </c>
      <c r="I58" s="271"/>
      <c r="J58" s="204"/>
      <c r="K58" s="196"/>
      <c r="L58" s="197"/>
      <c r="M58" s="195"/>
      <c r="N58" s="241"/>
      <c r="O58" s="241"/>
    </row>
    <row r="59" spans="1:15" s="138" customFormat="1" ht="17.25" customHeight="1">
      <c r="A59" s="171"/>
      <c r="B59" s="172"/>
      <c r="C59" s="173"/>
      <c r="D59" s="174"/>
      <c r="E59" s="172"/>
      <c r="F59" s="172"/>
      <c r="G59" s="172"/>
      <c r="H59" s="172"/>
      <c r="I59" s="175"/>
      <c r="J59" s="142"/>
      <c r="K59" s="142"/>
      <c r="L59" s="176"/>
      <c r="M59" s="172"/>
      <c r="N59" s="144"/>
      <c r="O59" s="144"/>
    </row>
    <row r="60" spans="1:15" s="150" customFormat="1" ht="34.5" customHeight="1">
      <c r="A60" s="145" t="s">
        <v>13</v>
      </c>
      <c r="B60" s="146"/>
      <c r="C60" s="147"/>
      <c r="D60" s="148"/>
      <c r="E60" s="149"/>
      <c r="F60" s="164" t="s">
        <v>111</v>
      </c>
      <c r="G60" s="164" t="s">
        <v>164</v>
      </c>
      <c r="H60" s="164" t="s">
        <v>123</v>
      </c>
      <c r="I60" s="238" t="s">
        <v>3</v>
      </c>
      <c r="J60" s="142"/>
      <c r="K60" s="142"/>
    </row>
    <row r="61" spans="1:15" s="150" customFormat="1" ht="17.25" customHeight="1">
      <c r="A61" s="152"/>
      <c r="B61" s="152"/>
      <c r="C61" s="152"/>
      <c r="D61" s="152"/>
      <c r="E61" s="152"/>
      <c r="F61" s="288">
        <f>0.4*F58</f>
        <v>0</v>
      </c>
      <c r="G61" s="288">
        <f>0.4*G58</f>
        <v>0</v>
      </c>
      <c r="H61" s="288">
        <f>0.4*H58</f>
        <v>0</v>
      </c>
      <c r="I61" s="271"/>
      <c r="J61" s="142"/>
      <c r="K61" s="142"/>
    </row>
    <row r="62" spans="1:15" s="150" customFormat="1" ht="17.25" customHeight="1">
      <c r="A62" s="153"/>
      <c r="B62" s="154"/>
      <c r="C62" s="155"/>
      <c r="D62" s="157"/>
      <c r="E62" s="158"/>
      <c r="F62" s="154"/>
      <c r="G62" s="154"/>
      <c r="H62" s="154"/>
      <c r="J62" s="142"/>
      <c r="K62" s="142"/>
    </row>
    <row r="63" spans="1:15" s="150" customFormat="1" ht="17.25" customHeight="1">
      <c r="A63" s="159" t="s">
        <v>24</v>
      </c>
      <c r="B63" s="160"/>
      <c r="C63" s="161"/>
      <c r="D63" s="162"/>
      <c r="E63" s="162"/>
      <c r="F63" s="289">
        <f>F58-F61</f>
        <v>0</v>
      </c>
      <c r="G63" s="289">
        <f>G58-G61</f>
        <v>0</v>
      </c>
      <c r="H63" s="289">
        <f>H58-H61</f>
        <v>0</v>
      </c>
      <c r="I63" s="271"/>
      <c r="J63" s="142"/>
      <c r="K63" s="142"/>
    </row>
    <row r="64" spans="1:15" s="138" customFormat="1" ht="17.25" customHeight="1">
      <c r="A64" s="171"/>
      <c r="B64" s="172"/>
      <c r="C64" s="173"/>
      <c r="D64" s="174"/>
      <c r="E64" s="172"/>
      <c r="F64" s="172"/>
      <c r="G64" s="172"/>
      <c r="H64" s="172"/>
      <c r="I64" s="175"/>
      <c r="J64" s="142"/>
      <c r="K64" s="142"/>
      <c r="L64" s="176"/>
      <c r="M64" s="172"/>
      <c r="N64" s="144"/>
      <c r="O64" s="144"/>
    </row>
    <row r="65" spans="1:14" ht="17.25" customHeight="1">
      <c r="A65" s="177" t="s">
        <v>25</v>
      </c>
      <c r="B65" s="329" t="s">
        <v>26</v>
      </c>
      <c r="C65" s="330"/>
      <c r="D65" s="178" t="s">
        <v>27</v>
      </c>
      <c r="E65" s="178"/>
      <c r="F65" s="178"/>
      <c r="G65" s="178"/>
      <c r="H65" s="178" t="s">
        <v>28</v>
      </c>
      <c r="I65" s="238" t="s">
        <v>3</v>
      </c>
      <c r="J65" s="142"/>
      <c r="K65" s="142"/>
      <c r="L65" s="137"/>
    </row>
    <row r="66" spans="1:14" ht="17.25" customHeight="1">
      <c r="A66" s="169" t="s">
        <v>29</v>
      </c>
      <c r="B66" s="167" t="s">
        <v>30</v>
      </c>
      <c r="C66" s="167" t="s">
        <v>31</v>
      </c>
      <c r="D66" s="207">
        <v>0</v>
      </c>
      <c r="E66" s="207"/>
      <c r="F66" s="207"/>
      <c r="G66" s="207"/>
      <c r="H66" s="207">
        <v>0</v>
      </c>
      <c r="I66" s="271"/>
      <c r="J66" s="142"/>
      <c r="K66" s="142"/>
      <c r="L66" s="137"/>
    </row>
    <row r="67" spans="1:14" ht="17.25" customHeight="1">
      <c r="A67" s="172"/>
      <c r="B67" s="141"/>
      <c r="C67" s="142"/>
      <c r="D67" s="180"/>
      <c r="E67" s="180"/>
      <c r="F67" s="180"/>
      <c r="G67" s="180"/>
      <c r="H67" s="180"/>
      <c r="I67" s="180"/>
      <c r="J67" s="181"/>
      <c r="K67" s="181"/>
      <c r="L67" s="181"/>
      <c r="M67" s="182"/>
      <c r="N67" s="136"/>
    </row>
    <row r="69" spans="1:14" ht="17.25" customHeight="1">
      <c r="D69" s="183"/>
    </row>
    <row r="70" spans="1:14" ht="32.25" customHeight="1">
      <c r="A70" s="290" t="s">
        <v>168</v>
      </c>
      <c r="B70" s="291"/>
      <c r="C70" s="292"/>
      <c r="D70" s="293"/>
      <c r="E70" s="294"/>
      <c r="F70" s="294"/>
      <c r="G70" s="294">
        <f>G45+G63</f>
        <v>0</v>
      </c>
      <c r="H70" s="294">
        <f>H45+H63</f>
        <v>0</v>
      </c>
      <c r="I70" s="271"/>
    </row>
    <row r="71" spans="1:14" ht="17.25" customHeight="1">
      <c r="G71" s="137" t="s">
        <v>132</v>
      </c>
    </row>
    <row r="101" spans="3:12" ht="17.25" customHeight="1">
      <c r="C101" s="184"/>
      <c r="J101" s="137"/>
      <c r="K101" s="137"/>
      <c r="L101" s="137"/>
    </row>
    <row r="102" spans="3:12" ht="17.25" customHeight="1">
      <c r="C102" s="184"/>
      <c r="J102" s="137"/>
      <c r="K102" s="137"/>
      <c r="L102" s="137"/>
    </row>
    <row r="103" spans="3:12" ht="17.25" customHeight="1">
      <c r="C103" s="184"/>
      <c r="J103" s="137"/>
      <c r="K103" s="137"/>
      <c r="L103" s="137"/>
    </row>
    <row r="104" spans="3:12" ht="17.25" customHeight="1">
      <c r="C104" s="184"/>
      <c r="J104" s="137"/>
      <c r="K104" s="137"/>
      <c r="L104" s="137"/>
    </row>
    <row r="105" spans="3:12" ht="17.25" customHeight="1">
      <c r="C105" s="184"/>
      <c r="J105" s="137"/>
      <c r="K105" s="137"/>
      <c r="L105" s="137"/>
    </row>
    <row r="106" spans="3:12" ht="17.25" customHeight="1">
      <c r="C106" s="184"/>
      <c r="J106" s="137"/>
      <c r="K106" s="137"/>
      <c r="L106" s="137"/>
    </row>
    <row r="107" spans="3:12" ht="17.25" customHeight="1">
      <c r="C107" s="184"/>
      <c r="J107" s="137"/>
      <c r="K107" s="137"/>
      <c r="L107" s="137"/>
    </row>
    <row r="108" spans="3:12" ht="17.25" customHeight="1">
      <c r="C108" s="184"/>
      <c r="J108" s="137"/>
      <c r="K108" s="137"/>
      <c r="L108" s="137"/>
    </row>
  </sheetData>
  <mergeCells count="14">
    <mergeCell ref="H48:H49"/>
    <mergeCell ref="I48:I49"/>
    <mergeCell ref="B65:C65"/>
    <mergeCell ref="B1:G1"/>
    <mergeCell ref="A38:C38"/>
    <mergeCell ref="A43:C43"/>
    <mergeCell ref="A48:A49"/>
    <mergeCell ref="B48:C48"/>
    <mergeCell ref="D48:D49"/>
    <mergeCell ref="E48:E49"/>
    <mergeCell ref="F48:F49"/>
    <mergeCell ref="G48:G49"/>
    <mergeCell ref="A4:I4"/>
    <mergeCell ref="A5:I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B2:H41"/>
  <sheetViews>
    <sheetView topLeftCell="A10" workbookViewId="0">
      <selection activeCell="D34" sqref="D34"/>
    </sheetView>
  </sheetViews>
  <sheetFormatPr defaultColWidth="21.28515625" defaultRowHeight="15"/>
  <cols>
    <col min="1" max="1" width="21.28515625" style="212"/>
    <col min="2" max="2" width="39.5703125" style="212" customWidth="1"/>
    <col min="3" max="4" width="23.42578125" style="212" customWidth="1"/>
    <col min="5" max="16384" width="21.28515625" style="212"/>
  </cols>
  <sheetData>
    <row r="2" spans="2:8" ht="16.5">
      <c r="B2" s="213" t="s">
        <v>156</v>
      </c>
    </row>
    <row r="4" spans="2:8" ht="28.5" customHeight="1">
      <c r="B4" s="214" t="s">
        <v>133</v>
      </c>
      <c r="C4" s="215" t="s">
        <v>136</v>
      </c>
      <c r="D4" s="215" t="s">
        <v>138</v>
      </c>
    </row>
    <row r="5" spans="2:8" ht="28.5" customHeight="1">
      <c r="B5" s="216" t="s">
        <v>134</v>
      </c>
      <c r="C5" s="217">
        <f>'Prijsfom. Mob. Tel.  Perceel 1'!H107</f>
        <v>0</v>
      </c>
      <c r="D5" s="217">
        <f>'Prijsfom. Mob. Tel.  Perceel 1'!H109</f>
        <v>0</v>
      </c>
    </row>
    <row r="6" spans="2:8" ht="28.5" customHeight="1">
      <c r="B6" s="216" t="s">
        <v>135</v>
      </c>
      <c r="C6" s="217">
        <f>'Prijsform. Vaste Tel. Perceel 1'!G70</f>
        <v>0</v>
      </c>
      <c r="D6" s="217">
        <f>'Prijsform. Vaste Tel. Perceel 1'!H70</f>
        <v>0</v>
      </c>
    </row>
    <row r="9" spans="2:8" ht="16.5">
      <c r="B9" s="218" t="s">
        <v>137</v>
      </c>
      <c r="C9" s="217">
        <f>SUM(C5:C8)</f>
        <v>0</v>
      </c>
      <c r="D9" s="217">
        <f>SUM(D5:D8)</f>
        <v>0</v>
      </c>
    </row>
    <row r="11" spans="2:8">
      <c r="B11" s="212">
        <v>10</v>
      </c>
      <c r="C11" s="212">
        <f>0.55</f>
        <v>0.55000000000000004</v>
      </c>
      <c r="D11" s="212">
        <f>B11*C11</f>
        <v>5.5</v>
      </c>
    </row>
    <row r="12" spans="2:8">
      <c r="B12" s="212">
        <v>15</v>
      </c>
      <c r="C12" s="212">
        <v>0.55000000000000004</v>
      </c>
      <c r="D12" s="212">
        <f t="shared" ref="D12:D13" si="0">B12*C12</f>
        <v>8.25</v>
      </c>
      <c r="E12" s="212">
        <f>D12-D11</f>
        <v>2.75</v>
      </c>
      <c r="F12" s="212">
        <f>12</f>
        <v>12</v>
      </c>
      <c r="G12" s="212">
        <v>300</v>
      </c>
      <c r="H12" s="212">
        <f>E12*F12*G12</f>
        <v>9900</v>
      </c>
    </row>
    <row r="13" spans="2:8">
      <c r="B13" s="212">
        <v>20</v>
      </c>
      <c r="C13" s="212">
        <v>0.55000000000000004</v>
      </c>
      <c r="D13" s="212">
        <f t="shared" si="0"/>
        <v>11</v>
      </c>
      <c r="E13" s="212">
        <f>D13-D11</f>
        <v>5.5</v>
      </c>
    </row>
    <row r="16" spans="2:8" ht="16.5">
      <c r="B16" s="213" t="s">
        <v>145</v>
      </c>
    </row>
    <row r="18" spans="2:8" ht="16.5">
      <c r="B18" s="214" t="s">
        <v>133</v>
      </c>
      <c r="C18" s="215" t="s">
        <v>136</v>
      </c>
      <c r="D18" s="215" t="s">
        <v>158</v>
      </c>
    </row>
    <row r="19" spans="2:8" ht="16.5">
      <c r="B19" s="216" t="s">
        <v>134</v>
      </c>
      <c r="C19" s="217">
        <f>'Prijsfom. Mob. Tel.  Perceel 2'!H107</f>
        <v>0</v>
      </c>
      <c r="D19" s="217">
        <f>'Prijsfom. Mob. Tel.  Perceel 2'!H109</f>
        <v>0</v>
      </c>
    </row>
    <row r="20" spans="2:8" ht="16.5">
      <c r="B20" s="216" t="s">
        <v>135</v>
      </c>
      <c r="C20" s="217">
        <f>'Prijsform. Vaste Tel. Perceel 2'!G70</f>
        <v>0</v>
      </c>
      <c r="D20" s="217">
        <f>'Prijsform. Vaste Tel. Perceel 2'!H70</f>
        <v>0</v>
      </c>
    </row>
    <row r="21" spans="2:8">
      <c r="D21" t="s">
        <v>132</v>
      </c>
    </row>
    <row r="23" spans="2:8" ht="16.5">
      <c r="B23" s="218" t="s">
        <v>137</v>
      </c>
      <c r="C23" s="217">
        <f>SUM(C19:C22)</f>
        <v>0</v>
      </c>
      <c r="D23" s="217">
        <f>SUM(D19:D22)</f>
        <v>0</v>
      </c>
    </row>
    <row r="25" spans="2:8">
      <c r="B25" s="212">
        <v>10</v>
      </c>
      <c r="C25" s="212">
        <f>0.55</f>
        <v>0.55000000000000004</v>
      </c>
      <c r="D25" s="212">
        <f>B25*C25</f>
        <v>5.5</v>
      </c>
    </row>
    <row r="26" spans="2:8">
      <c r="B26" s="212">
        <v>15</v>
      </c>
      <c r="C26" s="212">
        <v>0.55000000000000004</v>
      </c>
      <c r="D26" s="212">
        <f t="shared" ref="D26:D27" si="1">B26*C26</f>
        <v>8.25</v>
      </c>
      <c r="E26" s="212">
        <f>D26-D25</f>
        <v>2.75</v>
      </c>
      <c r="F26" s="212">
        <f>12</f>
        <v>12</v>
      </c>
      <c r="G26" s="212">
        <v>300</v>
      </c>
      <c r="H26" s="212">
        <f>E26*F26*G26</f>
        <v>9900</v>
      </c>
    </row>
    <row r="27" spans="2:8">
      <c r="B27" s="212">
        <v>20</v>
      </c>
      <c r="C27" s="212">
        <v>0.55000000000000004</v>
      </c>
      <c r="D27" s="212">
        <f t="shared" si="1"/>
        <v>11</v>
      </c>
      <c r="E27" s="212">
        <f>D27-D25</f>
        <v>5.5</v>
      </c>
    </row>
    <row r="30" spans="2:8" ht="16.5">
      <c r="B30" s="213" t="s">
        <v>157</v>
      </c>
    </row>
    <row r="32" spans="2:8" ht="16.5">
      <c r="B32" s="214" t="s">
        <v>133</v>
      </c>
      <c r="C32" s="215" t="s">
        <v>146</v>
      </c>
      <c r="D32" s="215" t="s">
        <v>159</v>
      </c>
    </row>
    <row r="33" spans="2:8" ht="16.5">
      <c r="B33" s="216" t="s">
        <v>134</v>
      </c>
      <c r="C33" s="217">
        <f>'Prijsfom. Mob. Tel.  Perceel 3'!H107</f>
        <v>0</v>
      </c>
      <c r="D33" s="217">
        <f>'Prijsfom. Mob. Tel.  Perceel 3'!H109</f>
        <v>0</v>
      </c>
    </row>
    <row r="34" spans="2:8" ht="16.5">
      <c r="B34" s="216" t="s">
        <v>135</v>
      </c>
      <c r="C34" s="217">
        <f>'Prijsform. Vaste Tel. Perceel 3'!G70</f>
        <v>0</v>
      </c>
      <c r="D34" s="217">
        <f>'Prijsform. Vaste Tel. Perceel 3'!H70</f>
        <v>0</v>
      </c>
    </row>
    <row r="35" spans="2:8">
      <c r="D35" t="s">
        <v>132</v>
      </c>
    </row>
    <row r="37" spans="2:8" ht="16.5">
      <c r="B37" s="218" t="s">
        <v>137</v>
      </c>
      <c r="C37" s="217">
        <f>SUM(C33:C36)</f>
        <v>0</v>
      </c>
      <c r="D37" s="217">
        <f>SUM(D33:D36)</f>
        <v>0</v>
      </c>
    </row>
    <row r="39" spans="2:8">
      <c r="B39" s="212">
        <v>10</v>
      </c>
      <c r="C39" s="212">
        <f>0.55</f>
        <v>0.55000000000000004</v>
      </c>
      <c r="D39" s="212">
        <f>B39*C39</f>
        <v>5.5</v>
      </c>
    </row>
    <row r="40" spans="2:8">
      <c r="B40" s="212">
        <v>15</v>
      </c>
      <c r="C40" s="212">
        <v>0.55000000000000004</v>
      </c>
      <c r="D40" s="212">
        <f t="shared" ref="D40:D41" si="2">B40*C40</f>
        <v>8.25</v>
      </c>
      <c r="E40" s="212">
        <f>D40-D39</f>
        <v>2.75</v>
      </c>
      <c r="F40" s="212">
        <f>12</f>
        <v>12</v>
      </c>
      <c r="G40" s="212">
        <v>300</v>
      </c>
      <c r="H40" s="212">
        <f>E40*F40*G40</f>
        <v>9900</v>
      </c>
    </row>
    <row r="41" spans="2:8">
      <c r="B41" s="212">
        <v>20</v>
      </c>
      <c r="C41" s="212">
        <v>0.55000000000000004</v>
      </c>
      <c r="D41" s="212">
        <f t="shared" si="2"/>
        <v>11</v>
      </c>
      <c r="E41" s="212">
        <f>D41-D39</f>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Prijsfom. Mob. Tel.  Perceel 1</vt:lpstr>
      <vt:lpstr>Prijsfom. Mob. Tel.  Perceel 2</vt:lpstr>
      <vt:lpstr>Prijsfom. Mob. Tel.  Perceel 3</vt:lpstr>
      <vt:lpstr>Prijsform. Vaste Tel. Perceel 1</vt:lpstr>
      <vt:lpstr>Prijsform. Vaste Tel. Perceel 2</vt:lpstr>
      <vt:lpstr>Prijsform. Vaste Tel. Perceel 3</vt:lpstr>
      <vt:lpstr>Totaal</vt:lpstr>
    </vt:vector>
  </TitlesOfParts>
  <Company>Goeree Overflakkee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 Boekel</dc:creator>
  <cp:lastModifiedBy>LAP0178</cp:lastModifiedBy>
  <cp:lastPrinted>2013-12-18T14:43:13Z</cp:lastPrinted>
  <dcterms:created xsi:type="dcterms:W3CDTF">2012-04-10T14:08:10Z</dcterms:created>
  <dcterms:modified xsi:type="dcterms:W3CDTF">2014-03-18T22:21:05Z</dcterms:modified>
</cp:coreProperties>
</file>